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ksdata-my.sharepoint.com/personal/david_dickson_dksdata_com/Documents/Clients/DKSDATA/Articles/COVID/Alberta/"/>
    </mc:Choice>
  </mc:AlternateContent>
  <xr:revisionPtr revIDLastSave="2102" documentId="8_{F8DFD069-FE76-4986-9B79-9FA7E546BEF8}" xr6:coauthVersionLast="47" xr6:coauthVersionMax="47" xr10:uidLastSave="{435AF1AD-A490-4828-9B9B-9906E64E1987}"/>
  <bookViews>
    <workbookView xWindow="-38510" yWindow="-110" windowWidth="38620" windowHeight="21220" firstSheet="1" activeTab="1" xr2:uid="{7A0BE53F-7548-49AB-9299-100DAE50355A}"/>
  </bookViews>
  <sheets>
    <sheet name="UofA-Maz-Data" sheetId="1" r:id="rId1"/>
    <sheet name="VAERS-ONS" sheetId="2" r:id="rId2"/>
    <sheet name="AEFI Alberta" sheetId="6" r:id="rId3"/>
    <sheet name="VAERS Chart" sheetId="5" r:id="rId4"/>
    <sheet name="Sheet3" sheetId="3" r:id="rId5"/>
    <sheet name="Sheet4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6" i="6" l="1"/>
  <c r="R126" i="6"/>
  <c r="P126" i="6"/>
  <c r="O126" i="6"/>
  <c r="N126" i="6"/>
  <c r="M126" i="6"/>
  <c r="L126" i="6"/>
  <c r="K126" i="6"/>
  <c r="K127" i="6"/>
  <c r="L127" i="6"/>
  <c r="M127" i="6"/>
  <c r="N127" i="6"/>
  <c r="O127" i="6"/>
  <c r="P127" i="6"/>
  <c r="P125" i="6"/>
  <c r="O125" i="6"/>
  <c r="N125" i="6"/>
  <c r="M125" i="6"/>
  <c r="L125" i="6"/>
  <c r="K125" i="6"/>
  <c r="P124" i="6"/>
  <c r="O124" i="6"/>
  <c r="N124" i="6"/>
  <c r="M124" i="6"/>
  <c r="L124" i="6"/>
  <c r="K124" i="6"/>
  <c r="P107" i="6"/>
  <c r="P106" i="6"/>
  <c r="P105" i="6"/>
  <c r="P104" i="6"/>
  <c r="P103" i="6"/>
  <c r="P102" i="6"/>
  <c r="P101" i="6"/>
  <c r="P100" i="6"/>
  <c r="P99" i="6"/>
  <c r="P98" i="6"/>
  <c r="P97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123" i="6"/>
  <c r="P122" i="6"/>
  <c r="P121" i="6"/>
  <c r="P120" i="6"/>
  <c r="P119" i="6"/>
  <c r="P118" i="6"/>
  <c r="P117" i="6"/>
  <c r="P116" i="6"/>
  <c r="P115" i="6"/>
  <c r="P114" i="6"/>
  <c r="P113" i="6"/>
  <c r="P112" i="6"/>
  <c r="P111" i="6"/>
  <c r="P110" i="6"/>
  <c r="P108" i="6"/>
  <c r="P109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N123" i="6"/>
  <c r="M123" i="6"/>
  <c r="L123" i="6"/>
  <c r="K123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N122" i="6"/>
  <c r="M122" i="6"/>
  <c r="L122" i="6"/>
  <c r="N121" i="6"/>
  <c r="M121" i="6"/>
  <c r="L121" i="6"/>
  <c r="N120" i="6"/>
  <c r="M120" i="6"/>
  <c r="L120" i="6"/>
  <c r="N119" i="6"/>
  <c r="M119" i="6"/>
  <c r="L119" i="6"/>
  <c r="N118" i="6"/>
  <c r="M118" i="6"/>
  <c r="L118" i="6"/>
  <c r="N117" i="6"/>
  <c r="M117" i="6"/>
  <c r="L117" i="6"/>
  <c r="N116" i="6"/>
  <c r="M116" i="6"/>
  <c r="L116" i="6"/>
  <c r="N115" i="6"/>
  <c r="M115" i="6"/>
  <c r="L115" i="6"/>
  <c r="N114" i="6"/>
  <c r="M114" i="6"/>
  <c r="L114" i="6"/>
  <c r="N113" i="6"/>
  <c r="M113" i="6"/>
  <c r="L113" i="6"/>
  <c r="N112" i="6"/>
  <c r="M112" i="6"/>
  <c r="L112" i="6"/>
  <c r="N111" i="6"/>
  <c r="M111" i="6"/>
  <c r="L111" i="6"/>
  <c r="N110" i="6"/>
  <c r="M110" i="6"/>
  <c r="L110" i="6"/>
  <c r="N109" i="6"/>
  <c r="M109" i="6"/>
  <c r="L109" i="6"/>
  <c r="N108" i="6"/>
  <c r="M108" i="6"/>
  <c r="L108" i="6"/>
  <c r="N107" i="6"/>
  <c r="M107" i="6"/>
  <c r="L107" i="6"/>
  <c r="N106" i="6"/>
  <c r="M106" i="6"/>
  <c r="L106" i="6"/>
  <c r="S3" i="6"/>
  <c r="S4" i="6" s="1"/>
  <c r="S5" i="6" s="1"/>
  <c r="S6" i="6" s="1"/>
  <c r="S7" i="6" s="1"/>
  <c r="S8" i="6" s="1"/>
  <c r="S9" i="6" s="1"/>
  <c r="S10" i="6" s="1"/>
  <c r="S11" i="6" s="1"/>
  <c r="S12" i="6" s="1"/>
  <c r="S13" i="6" s="1"/>
  <c r="S14" i="6" s="1"/>
  <c r="S15" i="6" s="1"/>
  <c r="S16" i="6" s="1"/>
  <c r="S17" i="6" s="1"/>
  <c r="S18" i="6" s="1"/>
  <c r="S19" i="6" s="1"/>
  <c r="S20" i="6" s="1"/>
  <c r="S21" i="6" s="1"/>
  <c r="S22" i="6" s="1"/>
  <c r="S23" i="6" s="1"/>
  <c r="S24" i="6" s="1"/>
  <c r="S25" i="6" s="1"/>
  <c r="S26" i="6" s="1"/>
  <c r="S27" i="6" s="1"/>
  <c r="S28" i="6" s="1"/>
  <c r="S29" i="6" s="1"/>
  <c r="S30" i="6" s="1"/>
  <c r="S31" i="6" s="1"/>
  <c r="S32" i="6" s="1"/>
  <c r="S33" i="6" s="1"/>
  <c r="S34" i="6" s="1"/>
  <c r="S35" i="6" s="1"/>
  <c r="S36" i="6" s="1"/>
  <c r="S37" i="6" s="1"/>
  <c r="S38" i="6" s="1"/>
  <c r="S39" i="6" s="1"/>
  <c r="S40" i="6" s="1"/>
  <c r="S41" i="6" s="1"/>
  <c r="S42" i="6" s="1"/>
  <c r="S43" i="6" s="1"/>
  <c r="S44" i="6" s="1"/>
  <c r="S45" i="6" s="1"/>
  <c r="S46" i="6" s="1"/>
  <c r="S47" i="6" s="1"/>
  <c r="S48" i="6" s="1"/>
  <c r="S49" i="6" s="1"/>
  <c r="S50" i="6" s="1"/>
  <c r="S51" i="6" s="1"/>
  <c r="S52" i="6" s="1"/>
  <c r="S53" i="6" s="1"/>
  <c r="S54" i="6" s="1"/>
  <c r="S55" i="6" s="1"/>
  <c r="S56" i="6" s="1"/>
  <c r="S57" i="6" s="1"/>
  <c r="S58" i="6" s="1"/>
  <c r="S59" i="6" s="1"/>
  <c r="S60" i="6" s="1"/>
  <c r="S61" i="6" s="1"/>
  <c r="S62" i="6" s="1"/>
  <c r="S63" i="6" s="1"/>
  <c r="S64" i="6" s="1"/>
  <c r="S65" i="6" s="1"/>
  <c r="S66" i="6" s="1"/>
  <c r="S67" i="6" s="1"/>
  <c r="S68" i="6" s="1"/>
  <c r="S69" i="6" s="1"/>
  <c r="S70" i="6" s="1"/>
  <c r="S71" i="6" s="1"/>
  <c r="S72" i="6" s="1"/>
  <c r="S73" i="6" s="1"/>
  <c r="S74" i="6" s="1"/>
  <c r="S75" i="6" s="1"/>
  <c r="S76" i="6" s="1"/>
  <c r="S77" i="6" s="1"/>
  <c r="S78" i="6" s="1"/>
  <c r="S79" i="6" s="1"/>
  <c r="S80" i="6" s="1"/>
  <c r="S81" i="6" s="1"/>
  <c r="S82" i="6" s="1"/>
  <c r="S83" i="6" s="1"/>
  <c r="S84" i="6" s="1"/>
  <c r="S85" i="6" s="1"/>
  <c r="S86" i="6" s="1"/>
  <c r="S87" i="6" s="1"/>
  <c r="S88" i="6" s="1"/>
  <c r="S89" i="6" s="1"/>
  <c r="S90" i="6" s="1"/>
  <c r="S91" i="6" s="1"/>
  <c r="S92" i="6" s="1"/>
  <c r="S93" i="6" s="1"/>
  <c r="S94" i="6" s="1"/>
  <c r="S95" i="6" s="1"/>
  <c r="S96" i="6" s="1"/>
  <c r="S97" i="6" s="1"/>
  <c r="S98" i="6" s="1"/>
  <c r="S99" i="6" s="1"/>
  <c r="S100" i="6" s="1"/>
  <c r="S101" i="6" s="1"/>
  <c r="S102" i="6" s="1"/>
  <c r="S103" i="6" s="1"/>
  <c r="S104" i="6" s="1"/>
  <c r="S105" i="6" s="1"/>
  <c r="S106" i="6" s="1"/>
  <c r="S107" i="6" s="1"/>
  <c r="S108" i="6" s="1"/>
  <c r="S109" i="6" s="1"/>
  <c r="S110" i="6" s="1"/>
  <c r="S111" i="6" s="1"/>
  <c r="S112" i="6" s="1"/>
  <c r="S113" i="6" s="1"/>
  <c r="S114" i="6" s="1"/>
  <c r="S115" i="6" s="1"/>
  <c r="S116" i="6" s="1"/>
  <c r="S117" i="6" s="1"/>
  <c r="S118" i="6" s="1"/>
  <c r="S119" i="6" s="1"/>
  <c r="S120" i="6" s="1"/>
  <c r="S125" i="6" s="1"/>
  <c r="R3" i="6"/>
  <c r="R4" i="6" s="1"/>
  <c r="R5" i="6" s="1"/>
  <c r="R6" i="6" s="1"/>
  <c r="R7" i="6" s="1"/>
  <c r="R8" i="6" s="1"/>
  <c r="R9" i="6" s="1"/>
  <c r="R10" i="6" s="1"/>
  <c r="R11" i="6" s="1"/>
  <c r="R12" i="6" s="1"/>
  <c r="R13" i="6" s="1"/>
  <c r="R14" i="6" s="1"/>
  <c r="R15" i="6" s="1"/>
  <c r="R16" i="6" s="1"/>
  <c r="R17" i="6" s="1"/>
  <c r="R18" i="6" s="1"/>
  <c r="R19" i="6" s="1"/>
  <c r="R20" i="6" s="1"/>
  <c r="R21" i="6" s="1"/>
  <c r="R22" i="6" s="1"/>
  <c r="R23" i="6" s="1"/>
  <c r="R24" i="6" s="1"/>
  <c r="R25" i="6" s="1"/>
  <c r="R26" i="6" s="1"/>
  <c r="R27" i="6" s="1"/>
  <c r="R28" i="6" s="1"/>
  <c r="R29" i="6" s="1"/>
  <c r="R30" i="6" s="1"/>
  <c r="R31" i="6" s="1"/>
  <c r="R32" i="6" s="1"/>
  <c r="R33" i="6" s="1"/>
  <c r="R34" i="6" s="1"/>
  <c r="R35" i="6" s="1"/>
  <c r="R36" i="6" s="1"/>
  <c r="R37" i="6" s="1"/>
  <c r="R38" i="6" s="1"/>
  <c r="R39" i="6" s="1"/>
  <c r="R40" i="6" s="1"/>
  <c r="R41" i="6" s="1"/>
  <c r="R42" i="6" s="1"/>
  <c r="R43" i="6" s="1"/>
  <c r="R44" i="6" s="1"/>
  <c r="R45" i="6" s="1"/>
  <c r="R46" i="6" s="1"/>
  <c r="R47" i="6" s="1"/>
  <c r="R48" i="6" s="1"/>
  <c r="R49" i="6" s="1"/>
  <c r="R50" i="6" s="1"/>
  <c r="R51" i="6" s="1"/>
  <c r="R52" i="6" s="1"/>
  <c r="R53" i="6" s="1"/>
  <c r="R54" i="6" s="1"/>
  <c r="R55" i="6" s="1"/>
  <c r="R56" i="6" s="1"/>
  <c r="R57" i="6" s="1"/>
  <c r="R58" i="6" s="1"/>
  <c r="R59" i="6" s="1"/>
  <c r="R60" i="6" s="1"/>
  <c r="R61" i="6" s="1"/>
  <c r="R62" i="6" s="1"/>
  <c r="R63" i="6" s="1"/>
  <c r="R64" i="6" s="1"/>
  <c r="R65" i="6" s="1"/>
  <c r="R66" i="6" s="1"/>
  <c r="R67" i="6" s="1"/>
  <c r="R68" i="6" s="1"/>
  <c r="R69" i="6" s="1"/>
  <c r="R70" i="6" s="1"/>
  <c r="R71" i="6" s="1"/>
  <c r="R72" i="6" s="1"/>
  <c r="R73" i="6" s="1"/>
  <c r="R74" i="6" s="1"/>
  <c r="R75" i="6" s="1"/>
  <c r="R76" i="6" s="1"/>
  <c r="R77" i="6" s="1"/>
  <c r="R78" i="6" s="1"/>
  <c r="R79" i="6" s="1"/>
  <c r="R80" i="6" s="1"/>
  <c r="R81" i="6" s="1"/>
  <c r="R82" i="6" s="1"/>
  <c r="R83" i="6" s="1"/>
  <c r="R84" i="6" s="1"/>
  <c r="R85" i="6" s="1"/>
  <c r="R86" i="6" s="1"/>
  <c r="R87" i="6" s="1"/>
  <c r="R88" i="6" s="1"/>
  <c r="R89" i="6" s="1"/>
  <c r="R90" i="6" s="1"/>
  <c r="R91" i="6" s="1"/>
  <c r="R92" i="6" s="1"/>
  <c r="R93" i="6" s="1"/>
  <c r="R94" i="6" s="1"/>
  <c r="R95" i="6" s="1"/>
  <c r="R96" i="6" s="1"/>
  <c r="R97" i="6" s="1"/>
  <c r="R98" i="6" s="1"/>
  <c r="R99" i="6" s="1"/>
  <c r="R100" i="6" s="1"/>
  <c r="R101" i="6" s="1"/>
  <c r="R102" i="6" s="1"/>
  <c r="R103" i="6" s="1"/>
  <c r="R104" i="6" s="1"/>
  <c r="R105" i="6" s="1"/>
  <c r="R106" i="6" s="1"/>
  <c r="R107" i="6" s="1"/>
  <c r="R108" i="6" s="1"/>
  <c r="R109" i="6" s="1"/>
  <c r="R110" i="6" s="1"/>
  <c r="R111" i="6" s="1"/>
  <c r="R112" i="6" s="1"/>
  <c r="R113" i="6" s="1"/>
  <c r="R114" i="6" s="1"/>
  <c r="R115" i="6" s="1"/>
  <c r="R116" i="6" s="1"/>
  <c r="R117" i="6" s="1"/>
  <c r="R118" i="6" s="1"/>
  <c r="R119" i="6" s="1"/>
  <c r="R120" i="6" s="1"/>
  <c r="R125" i="6" s="1"/>
  <c r="N105" i="6"/>
  <c r="M105" i="6"/>
  <c r="L105" i="6"/>
  <c r="K103" i="6"/>
  <c r="N104" i="6"/>
  <c r="M104" i="6"/>
  <c r="L104" i="6"/>
  <c r="N103" i="6"/>
  <c r="M103" i="6"/>
  <c r="L103" i="6"/>
  <c r="N102" i="6"/>
  <c r="M102" i="6"/>
  <c r="L102" i="6"/>
  <c r="N101" i="6"/>
  <c r="M101" i="6"/>
  <c r="L101" i="6"/>
  <c r="N100" i="6"/>
  <c r="M100" i="6"/>
  <c r="L100" i="6"/>
  <c r="N99" i="6"/>
  <c r="M99" i="6"/>
  <c r="L99" i="6"/>
  <c r="K99" i="6"/>
  <c r="N98" i="6"/>
  <c r="M98" i="6"/>
  <c r="L98" i="6"/>
  <c r="N97" i="6"/>
  <c r="M97" i="6"/>
  <c r="L97" i="6"/>
  <c r="N96" i="6"/>
  <c r="M96" i="6"/>
  <c r="L96" i="6"/>
  <c r="N95" i="6"/>
  <c r="M95" i="6"/>
  <c r="L95" i="6"/>
  <c r="N94" i="6"/>
  <c r="M94" i="6"/>
  <c r="L94" i="6"/>
  <c r="N93" i="6"/>
  <c r="M93" i="6"/>
  <c r="L93" i="6"/>
  <c r="N92" i="6"/>
  <c r="M92" i="6"/>
  <c r="L92" i="6"/>
  <c r="N91" i="6"/>
  <c r="M91" i="6"/>
  <c r="L91" i="6"/>
  <c r="N90" i="6"/>
  <c r="M90" i="6"/>
  <c r="L90" i="6"/>
  <c r="O34" i="6"/>
  <c r="O57" i="6"/>
  <c r="K88" i="6"/>
  <c r="N89" i="6"/>
  <c r="M89" i="6"/>
  <c r="L89" i="6"/>
  <c r="N88" i="6"/>
  <c r="M88" i="6"/>
  <c r="L88" i="6"/>
  <c r="N87" i="6"/>
  <c r="M87" i="6"/>
  <c r="L87" i="6"/>
  <c r="N86" i="6"/>
  <c r="M86" i="6"/>
  <c r="L86" i="6"/>
  <c r="N85" i="6"/>
  <c r="M85" i="6"/>
  <c r="L85" i="6"/>
  <c r="N84" i="6"/>
  <c r="M84" i="6"/>
  <c r="L84" i="6"/>
  <c r="N83" i="6"/>
  <c r="M83" i="6"/>
  <c r="L83" i="6"/>
  <c r="N82" i="6"/>
  <c r="M82" i="6"/>
  <c r="L82" i="6"/>
  <c r="N81" i="6"/>
  <c r="M81" i="6"/>
  <c r="L81" i="6"/>
  <c r="N80" i="6"/>
  <c r="M80" i="6"/>
  <c r="L80" i="6"/>
  <c r="N79" i="6"/>
  <c r="M79" i="6"/>
  <c r="L79" i="6"/>
  <c r="N78" i="6"/>
  <c r="M78" i="6"/>
  <c r="L78" i="6"/>
  <c r="N77" i="6"/>
  <c r="M77" i="6"/>
  <c r="L77" i="6"/>
  <c r="K84" i="6"/>
  <c r="N76" i="6"/>
  <c r="M76" i="6"/>
  <c r="L76" i="6"/>
  <c r="N75" i="6"/>
  <c r="M75" i="6"/>
  <c r="L75" i="6"/>
  <c r="K57" i="6"/>
  <c r="K34" i="6"/>
  <c r="N74" i="6"/>
  <c r="M74" i="6"/>
  <c r="L74" i="6"/>
  <c r="N73" i="6"/>
  <c r="M73" i="6"/>
  <c r="L73" i="6"/>
  <c r="N72" i="6"/>
  <c r="M72" i="6"/>
  <c r="L72" i="6"/>
  <c r="N71" i="6"/>
  <c r="M71" i="6"/>
  <c r="L71" i="6"/>
  <c r="N70" i="6"/>
  <c r="M70" i="6"/>
  <c r="L70" i="6"/>
  <c r="N69" i="6"/>
  <c r="M69" i="6"/>
  <c r="L69" i="6"/>
  <c r="N68" i="6"/>
  <c r="M68" i="6"/>
  <c r="L68" i="6"/>
  <c r="N67" i="6"/>
  <c r="M67" i="6"/>
  <c r="L67" i="6"/>
  <c r="N66" i="6"/>
  <c r="M66" i="6"/>
  <c r="L66" i="6"/>
  <c r="N65" i="6"/>
  <c r="M65" i="6"/>
  <c r="L65" i="6"/>
  <c r="N64" i="6"/>
  <c r="M64" i="6"/>
  <c r="L64" i="6"/>
  <c r="N63" i="6"/>
  <c r="M63" i="6"/>
  <c r="L63" i="6"/>
  <c r="N62" i="6"/>
  <c r="M62" i="6"/>
  <c r="L62" i="6"/>
  <c r="N61" i="6"/>
  <c r="M61" i="6"/>
  <c r="L61" i="6"/>
  <c r="N60" i="6"/>
  <c r="M60" i="6"/>
  <c r="L60" i="6"/>
  <c r="N59" i="6"/>
  <c r="M59" i="6"/>
  <c r="L59" i="6"/>
  <c r="N58" i="6"/>
  <c r="M58" i="6"/>
  <c r="L58" i="6"/>
  <c r="N57" i="6"/>
  <c r="M57" i="6"/>
  <c r="L57" i="6"/>
  <c r="N56" i="6"/>
  <c r="M56" i="6"/>
  <c r="L56" i="6"/>
  <c r="N55" i="6"/>
  <c r="M55" i="6"/>
  <c r="L55" i="6"/>
  <c r="N54" i="6"/>
  <c r="M54" i="6"/>
  <c r="L54" i="6"/>
  <c r="N53" i="6"/>
  <c r="M53" i="6"/>
  <c r="L53" i="6"/>
  <c r="N52" i="6"/>
  <c r="M52" i="6"/>
  <c r="L52" i="6"/>
  <c r="N51" i="6"/>
  <c r="M51" i="6"/>
  <c r="L51" i="6"/>
  <c r="N50" i="6"/>
  <c r="M50" i="6"/>
  <c r="L50" i="6"/>
  <c r="N49" i="6"/>
  <c r="M49" i="6"/>
  <c r="L49" i="6"/>
  <c r="N48" i="6"/>
  <c r="M48" i="6"/>
  <c r="L48" i="6"/>
  <c r="N47" i="6"/>
  <c r="M47" i="6"/>
  <c r="L47" i="6"/>
  <c r="N46" i="6"/>
  <c r="M46" i="6"/>
  <c r="L46" i="6"/>
  <c r="N45" i="6"/>
  <c r="M45" i="6"/>
  <c r="L45" i="6"/>
  <c r="N44" i="6"/>
  <c r="M44" i="6"/>
  <c r="L44" i="6"/>
  <c r="N43" i="6"/>
  <c r="M43" i="6"/>
  <c r="L43" i="6"/>
  <c r="N42" i="6"/>
  <c r="M42" i="6"/>
  <c r="L42" i="6"/>
  <c r="N41" i="6"/>
  <c r="M41" i="6"/>
  <c r="L41" i="6"/>
  <c r="N40" i="6"/>
  <c r="M40" i="6"/>
  <c r="L40" i="6"/>
  <c r="N39" i="6"/>
  <c r="M39" i="6"/>
  <c r="L39" i="6"/>
  <c r="N38" i="6"/>
  <c r="M38" i="6"/>
  <c r="L38" i="6"/>
  <c r="N37" i="6"/>
  <c r="M37" i="6"/>
  <c r="L37" i="6"/>
  <c r="N36" i="6"/>
  <c r="M36" i="6"/>
  <c r="L36" i="6"/>
  <c r="N35" i="6"/>
  <c r="M35" i="6"/>
  <c r="L35" i="6"/>
  <c r="N34" i="6"/>
  <c r="M34" i="6"/>
  <c r="L34" i="6"/>
  <c r="N33" i="6"/>
  <c r="M33" i="6"/>
  <c r="L33" i="6"/>
  <c r="N32" i="6"/>
  <c r="M32" i="6"/>
  <c r="L32" i="6"/>
  <c r="N31" i="6"/>
  <c r="M31" i="6"/>
  <c r="L31" i="6"/>
  <c r="N30" i="6"/>
  <c r="M30" i="6"/>
  <c r="L30" i="6"/>
  <c r="N29" i="6"/>
  <c r="M29" i="6"/>
  <c r="L29" i="6"/>
  <c r="N28" i="6"/>
  <c r="M28" i="6"/>
  <c r="L28" i="6"/>
  <c r="N27" i="6"/>
  <c r="M27" i="6"/>
  <c r="L27" i="6"/>
  <c r="N26" i="6"/>
  <c r="M26" i="6"/>
  <c r="L26" i="6"/>
  <c r="N25" i="6"/>
  <c r="M25" i="6"/>
  <c r="L25" i="6"/>
  <c r="N24" i="6"/>
  <c r="M24" i="6"/>
  <c r="L24" i="6"/>
  <c r="N23" i="6"/>
  <c r="M23" i="6"/>
  <c r="L23" i="6"/>
  <c r="N22" i="6"/>
  <c r="M22" i="6"/>
  <c r="L22" i="6"/>
  <c r="N21" i="6"/>
  <c r="M21" i="6"/>
  <c r="L21" i="6"/>
  <c r="N20" i="6"/>
  <c r="M20" i="6"/>
  <c r="L20" i="6"/>
  <c r="N19" i="6"/>
  <c r="M19" i="6"/>
  <c r="L19" i="6"/>
  <c r="N18" i="6"/>
  <c r="M18" i="6"/>
  <c r="L18" i="6"/>
  <c r="N17" i="6"/>
  <c r="M17" i="6"/>
  <c r="L17" i="6"/>
  <c r="N16" i="6"/>
  <c r="M16" i="6"/>
  <c r="L16" i="6"/>
  <c r="N15" i="6"/>
  <c r="M15" i="6"/>
  <c r="L15" i="6"/>
  <c r="N14" i="6"/>
  <c r="M14" i="6"/>
  <c r="L14" i="6"/>
  <c r="N13" i="6"/>
  <c r="M13" i="6"/>
  <c r="L13" i="6"/>
  <c r="N12" i="6"/>
  <c r="M12" i="6"/>
  <c r="L12" i="6"/>
  <c r="N11" i="6"/>
  <c r="M11" i="6"/>
  <c r="L11" i="6"/>
  <c r="N10" i="6"/>
  <c r="M10" i="6"/>
  <c r="L10" i="6"/>
  <c r="N9" i="6"/>
  <c r="M9" i="6"/>
  <c r="L9" i="6"/>
  <c r="N8" i="6"/>
  <c r="M8" i="6"/>
  <c r="L8" i="6"/>
  <c r="N7" i="6"/>
  <c r="M7" i="6"/>
  <c r="L7" i="6"/>
  <c r="N6" i="6"/>
  <c r="M6" i="6"/>
  <c r="L6" i="6"/>
  <c r="N5" i="6"/>
  <c r="M5" i="6"/>
  <c r="L5" i="6"/>
  <c r="N4" i="6"/>
  <c r="M4" i="6"/>
  <c r="L4" i="6"/>
  <c r="N3" i="6"/>
  <c r="M3" i="6"/>
  <c r="L3" i="6"/>
  <c r="N2" i="6"/>
  <c r="M2" i="6"/>
  <c r="L2" i="6"/>
  <c r="K2" i="6"/>
  <c r="K74" i="6"/>
  <c r="A139" i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38" i="1"/>
  <c r="U66" i="2"/>
  <c r="U65" i="2"/>
  <c r="U64" i="2"/>
  <c r="N76" i="2"/>
  <c r="N75" i="2"/>
  <c r="Q75" i="2" s="1"/>
  <c r="N74" i="2"/>
  <c r="N73" i="2"/>
  <c r="M76" i="2"/>
  <c r="M75" i="2"/>
  <c r="P75" i="2" s="1"/>
  <c r="M74" i="2"/>
  <c r="M73" i="2"/>
  <c r="Q68" i="2"/>
  <c r="P68" i="2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U46" i="5"/>
  <c r="T46" i="5"/>
  <c r="U45" i="5"/>
  <c r="T45" i="5"/>
  <c r="Y44" i="5"/>
  <c r="Y43" i="5"/>
  <c r="Y42" i="5"/>
  <c r="Y41" i="5"/>
  <c r="U41" i="5"/>
  <c r="T41" i="5"/>
  <c r="U42" i="5"/>
  <c r="T42" i="5"/>
  <c r="U44" i="5"/>
  <c r="U43" i="5"/>
  <c r="T44" i="5"/>
  <c r="T43" i="5"/>
  <c r="V81" i="2"/>
  <c r="V80" i="2"/>
  <c r="V79" i="2"/>
  <c r="V69" i="2"/>
  <c r="U76" i="2"/>
  <c r="V76" i="2" s="1"/>
  <c r="O77" i="2"/>
  <c r="J171" i="2"/>
  <c r="I171" i="2"/>
  <c r="Z138" i="2"/>
  <c r="C39" i="5"/>
  <c r="C36" i="5"/>
  <c r="L39" i="5" s="1"/>
  <c r="V171" i="2"/>
  <c r="Y171" i="2"/>
  <c r="X171" i="2"/>
  <c r="W171" i="2"/>
  <c r="AD171" i="2" s="1"/>
  <c r="R124" i="6" l="1"/>
  <c r="S124" i="6"/>
  <c r="S122" i="6"/>
  <c r="R122" i="6"/>
  <c r="R121" i="6"/>
  <c r="R127" i="6" s="1"/>
  <c r="S121" i="6"/>
  <c r="S127" i="6" s="1"/>
  <c r="R123" i="6"/>
  <c r="S123" i="6"/>
  <c r="U75" i="2"/>
  <c r="U73" i="2"/>
  <c r="U72" i="2"/>
  <c r="Q76" i="2"/>
  <c r="P76" i="2"/>
  <c r="Q74" i="2"/>
  <c r="P74" i="2"/>
  <c r="Q73" i="2"/>
  <c r="P73" i="2"/>
  <c r="J170" i="2"/>
  <c r="I170" i="2"/>
  <c r="J169" i="2"/>
  <c r="I169" i="2"/>
  <c r="J168" i="2"/>
  <c r="I168" i="2"/>
  <c r="J167" i="2"/>
  <c r="I167" i="2"/>
  <c r="J166" i="2"/>
  <c r="I166" i="2"/>
  <c r="J165" i="2"/>
  <c r="I165" i="2"/>
  <c r="J164" i="2"/>
  <c r="I164" i="2"/>
  <c r="J163" i="2"/>
  <c r="I163" i="2"/>
  <c r="J162" i="2"/>
  <c r="I162" i="2"/>
  <c r="J161" i="2"/>
  <c r="I161" i="2"/>
  <c r="J160" i="2"/>
  <c r="I160" i="2"/>
  <c r="J159" i="2"/>
  <c r="I159" i="2"/>
  <c r="J158" i="2"/>
  <c r="I158" i="2"/>
  <c r="J157" i="2"/>
  <c r="I157" i="2"/>
  <c r="J156" i="2"/>
  <c r="I156" i="2"/>
  <c r="J155" i="2"/>
  <c r="I155" i="2"/>
  <c r="J154" i="2"/>
  <c r="I154" i="2"/>
  <c r="J153" i="2"/>
  <c r="I153" i="2"/>
  <c r="J152" i="2"/>
  <c r="I152" i="2"/>
  <c r="J151" i="2"/>
  <c r="I151" i="2"/>
  <c r="J150" i="2"/>
  <c r="I150" i="2"/>
  <c r="J149" i="2"/>
  <c r="I149" i="2"/>
  <c r="J148" i="2"/>
  <c r="I148" i="2"/>
  <c r="J147" i="2"/>
  <c r="I147" i="2"/>
  <c r="J146" i="2"/>
  <c r="I146" i="2"/>
  <c r="J145" i="2"/>
  <c r="I145" i="2"/>
  <c r="J144" i="2"/>
  <c r="I144" i="2"/>
  <c r="J143" i="2"/>
  <c r="I143" i="2"/>
  <c r="J142" i="2"/>
  <c r="I142" i="2"/>
  <c r="J141" i="2"/>
  <c r="I141" i="2"/>
  <c r="J140" i="2"/>
  <c r="I140" i="2"/>
  <c r="J39" i="5"/>
  <c r="K39" i="5" s="1"/>
  <c r="P180" i="2" l="1"/>
  <c r="P181" i="2" s="1"/>
  <c r="P182" i="2" s="1"/>
  <c r="P183" i="2" s="1"/>
  <c r="P184" i="2" s="1"/>
  <c r="AE170" i="2"/>
  <c r="AD170" i="2"/>
  <c r="AE169" i="2"/>
  <c r="AD169" i="2"/>
  <c r="AE168" i="2"/>
  <c r="AD168" i="2"/>
  <c r="AE167" i="2"/>
  <c r="AD167" i="2"/>
  <c r="AE166" i="2"/>
  <c r="AD166" i="2"/>
  <c r="AE165" i="2"/>
  <c r="AD165" i="2"/>
  <c r="AE164" i="2"/>
  <c r="AD164" i="2"/>
  <c r="AE163" i="2"/>
  <c r="AD163" i="2"/>
  <c r="AE162" i="2"/>
  <c r="AD162" i="2"/>
  <c r="AE161" i="2"/>
  <c r="AD161" i="2"/>
  <c r="AE160" i="2"/>
  <c r="AD160" i="2"/>
  <c r="AE159" i="2"/>
  <c r="AD159" i="2"/>
  <c r="AE158" i="2"/>
  <c r="AD158" i="2"/>
  <c r="AE157" i="2"/>
  <c r="AD157" i="2"/>
  <c r="AE156" i="2"/>
  <c r="AD156" i="2"/>
  <c r="AE155" i="2"/>
  <c r="AD155" i="2"/>
  <c r="AE154" i="2"/>
  <c r="AD154" i="2"/>
  <c r="AE153" i="2"/>
  <c r="AD153" i="2"/>
  <c r="AE152" i="2"/>
  <c r="AD152" i="2"/>
  <c r="AE151" i="2"/>
  <c r="AD151" i="2"/>
  <c r="AE150" i="2"/>
  <c r="AD150" i="2"/>
  <c r="AE149" i="2"/>
  <c r="AD149" i="2"/>
  <c r="AE148" i="2"/>
  <c r="AD148" i="2"/>
  <c r="AE147" i="2"/>
  <c r="AD147" i="2"/>
  <c r="AE146" i="2"/>
  <c r="AD146" i="2"/>
  <c r="AE145" i="2"/>
  <c r="AD145" i="2"/>
  <c r="AE144" i="2"/>
  <c r="AD144" i="2"/>
  <c r="AE143" i="2"/>
  <c r="AD143" i="2"/>
  <c r="AE142" i="2"/>
  <c r="AD142" i="2"/>
  <c r="AE141" i="2"/>
  <c r="AD141" i="2"/>
  <c r="AE140" i="2"/>
  <c r="AD140" i="2"/>
  <c r="AC171" i="2"/>
  <c r="AE171" i="2"/>
  <c r="N171" i="2"/>
  <c r="AA171" i="2"/>
  <c r="Z171" i="2"/>
  <c r="AC170" i="2"/>
  <c r="AA170" i="2"/>
  <c r="Z170" i="2"/>
  <c r="AC169" i="2"/>
  <c r="AA169" i="2"/>
  <c r="Z169" i="2"/>
  <c r="AC168" i="2"/>
  <c r="AA168" i="2"/>
  <c r="Z168" i="2"/>
  <c r="AC167" i="2"/>
  <c r="AA167" i="2"/>
  <c r="Z167" i="2"/>
  <c r="AC166" i="2"/>
  <c r="AA166" i="2"/>
  <c r="Z166" i="2"/>
  <c r="AC165" i="2"/>
  <c r="AA165" i="2"/>
  <c r="Z165" i="2"/>
  <c r="AC164" i="2"/>
  <c r="AA164" i="2"/>
  <c r="Z164" i="2"/>
  <c r="AC163" i="2"/>
  <c r="AA163" i="2"/>
  <c r="Z163" i="2"/>
  <c r="AC162" i="2"/>
  <c r="AA162" i="2"/>
  <c r="Z162" i="2"/>
  <c r="AC161" i="2"/>
  <c r="AA161" i="2"/>
  <c r="Z161" i="2"/>
  <c r="AC160" i="2"/>
  <c r="AA160" i="2"/>
  <c r="Z160" i="2"/>
  <c r="AC159" i="2"/>
  <c r="AA159" i="2"/>
  <c r="Z159" i="2"/>
  <c r="AC158" i="2"/>
  <c r="AA158" i="2"/>
  <c r="Z158" i="2"/>
  <c r="AC157" i="2"/>
  <c r="AA157" i="2"/>
  <c r="Z157" i="2"/>
  <c r="AC156" i="2"/>
  <c r="AA156" i="2"/>
  <c r="Z156" i="2"/>
  <c r="V156" i="2"/>
  <c r="V155" i="2" s="1"/>
  <c r="V154" i="2" s="1"/>
  <c r="V153" i="2" s="1"/>
  <c r="V152" i="2" s="1"/>
  <c r="V151" i="2" s="1"/>
  <c r="V150" i="2" s="1"/>
  <c r="V149" i="2" s="1"/>
  <c r="V148" i="2" s="1"/>
  <c r="V147" i="2" s="1"/>
  <c r="V146" i="2" s="1"/>
  <c r="V145" i="2" s="1"/>
  <c r="V144" i="2" s="1"/>
  <c r="V143" i="2" s="1"/>
  <c r="V142" i="2" s="1"/>
  <c r="V141" i="2" s="1"/>
  <c r="V140" i="2" s="1"/>
  <c r="AC155" i="2"/>
  <c r="AA155" i="2"/>
  <c r="Z155" i="2"/>
  <c r="AC154" i="2"/>
  <c r="AA154" i="2"/>
  <c r="Z154" i="2"/>
  <c r="AC153" i="2"/>
  <c r="AA153" i="2"/>
  <c r="Z153" i="2"/>
  <c r="AC152" i="2"/>
  <c r="AA152" i="2"/>
  <c r="Z152" i="2"/>
  <c r="AC151" i="2"/>
  <c r="AA151" i="2"/>
  <c r="Z151" i="2"/>
  <c r="AC150" i="2"/>
  <c r="AA150" i="2"/>
  <c r="Z150" i="2"/>
  <c r="AC149" i="2"/>
  <c r="AA149" i="2"/>
  <c r="Z149" i="2"/>
  <c r="AC148" i="2"/>
  <c r="AA148" i="2"/>
  <c r="Z148" i="2"/>
  <c r="AC147" i="2"/>
  <c r="AA147" i="2"/>
  <c r="Z147" i="2"/>
  <c r="AC146" i="2"/>
  <c r="AA146" i="2"/>
  <c r="Z146" i="2"/>
  <c r="AC145" i="2"/>
  <c r="AA145" i="2"/>
  <c r="Z145" i="2"/>
  <c r="AC144" i="2"/>
  <c r="AA144" i="2"/>
  <c r="Z144" i="2"/>
  <c r="AC143" i="2"/>
  <c r="AA143" i="2"/>
  <c r="Z143" i="2"/>
  <c r="AC142" i="2"/>
  <c r="AA142" i="2"/>
  <c r="Z142" i="2"/>
  <c r="AC141" i="2"/>
  <c r="AA141" i="2"/>
  <c r="Z141" i="2"/>
  <c r="AJ140" i="2"/>
  <c r="AJ141" i="2" s="1"/>
  <c r="AJ142" i="2" s="1"/>
  <c r="AJ143" i="2" s="1"/>
  <c r="AJ144" i="2" s="1"/>
  <c r="AJ145" i="2" s="1"/>
  <c r="AJ146" i="2" s="1"/>
  <c r="AJ147" i="2" s="1"/>
  <c r="AJ148" i="2" s="1"/>
  <c r="AJ149" i="2" s="1"/>
  <c r="AJ150" i="2" s="1"/>
  <c r="AJ151" i="2" s="1"/>
  <c r="AJ152" i="2" s="1"/>
  <c r="AJ153" i="2" s="1"/>
  <c r="AJ154" i="2" s="1"/>
  <c r="AJ155" i="2" s="1"/>
  <c r="AJ156" i="2" s="1"/>
  <c r="AJ157" i="2" s="1"/>
  <c r="AJ158" i="2" s="1"/>
  <c r="AJ159" i="2" s="1"/>
  <c r="AJ160" i="2" s="1"/>
  <c r="AJ161" i="2" s="1"/>
  <c r="AJ162" i="2" s="1"/>
  <c r="AJ163" i="2" s="1"/>
  <c r="AJ164" i="2" s="1"/>
  <c r="AJ165" i="2" s="1"/>
  <c r="AJ166" i="2" s="1"/>
  <c r="AJ167" i="2" s="1"/>
  <c r="AJ168" i="2" s="1"/>
  <c r="AJ169" i="2" s="1"/>
  <c r="AJ170" i="2" s="1"/>
  <c r="AJ171" i="2" s="1"/>
  <c r="AI140" i="2"/>
  <c r="AI141" i="2" s="1"/>
  <c r="AI142" i="2" s="1"/>
  <c r="AI143" i="2" s="1"/>
  <c r="AI144" i="2" s="1"/>
  <c r="AI145" i="2" s="1"/>
  <c r="AI146" i="2" s="1"/>
  <c r="AI147" i="2" s="1"/>
  <c r="AI148" i="2" s="1"/>
  <c r="AI149" i="2" s="1"/>
  <c r="AI150" i="2" s="1"/>
  <c r="AI151" i="2" s="1"/>
  <c r="AI152" i="2" s="1"/>
  <c r="AI153" i="2" s="1"/>
  <c r="AI154" i="2" s="1"/>
  <c r="AI155" i="2" s="1"/>
  <c r="AI156" i="2" s="1"/>
  <c r="AI157" i="2" s="1"/>
  <c r="AI158" i="2" s="1"/>
  <c r="AI159" i="2" s="1"/>
  <c r="AI160" i="2" s="1"/>
  <c r="AI161" i="2" s="1"/>
  <c r="AI162" i="2" s="1"/>
  <c r="AI163" i="2" s="1"/>
  <c r="AI164" i="2" s="1"/>
  <c r="AI165" i="2" s="1"/>
  <c r="AI166" i="2" s="1"/>
  <c r="AI167" i="2" s="1"/>
  <c r="AI168" i="2" s="1"/>
  <c r="AI169" i="2" s="1"/>
  <c r="AI170" i="2" s="1"/>
  <c r="AI171" i="2" s="1"/>
  <c r="AC140" i="2"/>
  <c r="AA140" i="2"/>
  <c r="Z140" i="2"/>
  <c r="H248" i="2"/>
  <c r="F248" i="2"/>
  <c r="E248" i="2"/>
  <c r="H247" i="2"/>
  <c r="F247" i="2"/>
  <c r="E247" i="2"/>
  <c r="H246" i="2"/>
  <c r="F246" i="2"/>
  <c r="E246" i="2"/>
  <c r="H245" i="2"/>
  <c r="F245" i="2"/>
  <c r="E245" i="2"/>
  <c r="H244" i="2"/>
  <c r="F244" i="2"/>
  <c r="E244" i="2"/>
  <c r="H243" i="2"/>
  <c r="F243" i="2"/>
  <c r="E243" i="2"/>
  <c r="H242" i="2"/>
  <c r="F242" i="2"/>
  <c r="E242" i="2"/>
  <c r="H241" i="2"/>
  <c r="F241" i="2"/>
  <c r="E241" i="2"/>
  <c r="H240" i="2"/>
  <c r="F240" i="2"/>
  <c r="E240" i="2"/>
  <c r="H239" i="2"/>
  <c r="F239" i="2"/>
  <c r="E239" i="2"/>
  <c r="H238" i="2"/>
  <c r="F238" i="2"/>
  <c r="E238" i="2"/>
  <c r="H237" i="2"/>
  <c r="F237" i="2"/>
  <c r="E237" i="2"/>
  <c r="H236" i="2"/>
  <c r="F236" i="2"/>
  <c r="E236" i="2"/>
  <c r="H235" i="2"/>
  <c r="F235" i="2"/>
  <c r="E235" i="2"/>
  <c r="H234" i="2"/>
  <c r="F234" i="2"/>
  <c r="E234" i="2"/>
  <c r="H233" i="2"/>
  <c r="F233" i="2"/>
  <c r="E233" i="2"/>
  <c r="A233" i="2"/>
  <c r="A232" i="2" s="1"/>
  <c r="A231" i="2" s="1"/>
  <c r="A230" i="2" s="1"/>
  <c r="A229" i="2" s="1"/>
  <c r="A228" i="2" s="1"/>
  <c r="A227" i="2" s="1"/>
  <c r="A226" i="2" s="1"/>
  <c r="A225" i="2" s="1"/>
  <c r="A224" i="2" s="1"/>
  <c r="A223" i="2" s="1"/>
  <c r="A222" i="2" s="1"/>
  <c r="A221" i="2" s="1"/>
  <c r="A220" i="2" s="1"/>
  <c r="A219" i="2" s="1"/>
  <c r="A218" i="2" s="1"/>
  <c r="A217" i="2" s="1"/>
  <c r="H232" i="2"/>
  <c r="F232" i="2"/>
  <c r="E232" i="2"/>
  <c r="H231" i="2"/>
  <c r="F231" i="2"/>
  <c r="E231" i="2"/>
  <c r="H230" i="2"/>
  <c r="F230" i="2"/>
  <c r="E230" i="2"/>
  <c r="H229" i="2"/>
  <c r="F229" i="2"/>
  <c r="E229" i="2"/>
  <c r="H228" i="2"/>
  <c r="F228" i="2"/>
  <c r="E228" i="2"/>
  <c r="H227" i="2"/>
  <c r="F227" i="2"/>
  <c r="E227" i="2"/>
  <c r="H226" i="2"/>
  <c r="F226" i="2"/>
  <c r="E226" i="2"/>
  <c r="H225" i="2"/>
  <c r="F225" i="2"/>
  <c r="E225" i="2"/>
  <c r="H224" i="2"/>
  <c r="F224" i="2"/>
  <c r="E224" i="2"/>
  <c r="H223" i="2"/>
  <c r="F223" i="2"/>
  <c r="E223" i="2"/>
  <c r="H222" i="2"/>
  <c r="F222" i="2"/>
  <c r="E222" i="2"/>
  <c r="H221" i="2"/>
  <c r="F221" i="2"/>
  <c r="E221" i="2"/>
  <c r="H220" i="2"/>
  <c r="F220" i="2"/>
  <c r="E220" i="2"/>
  <c r="H219" i="2"/>
  <c r="F219" i="2"/>
  <c r="E219" i="2"/>
  <c r="K218" i="2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H218" i="2"/>
  <c r="F218" i="2"/>
  <c r="E218" i="2"/>
  <c r="L217" i="2"/>
  <c r="L218" i="2" s="1"/>
  <c r="L219" i="2" s="1"/>
  <c r="L220" i="2" s="1"/>
  <c r="L221" i="2" s="1"/>
  <c r="L222" i="2" s="1"/>
  <c r="L223" i="2" s="1"/>
  <c r="L224" i="2" s="1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L235" i="2" s="1"/>
  <c r="L236" i="2" s="1"/>
  <c r="L237" i="2" s="1"/>
  <c r="L238" i="2" s="1"/>
  <c r="L239" i="2" s="1"/>
  <c r="L240" i="2" s="1"/>
  <c r="L241" i="2" s="1"/>
  <c r="L242" i="2" s="1"/>
  <c r="L243" i="2" s="1"/>
  <c r="L244" i="2" s="1"/>
  <c r="L245" i="2" s="1"/>
  <c r="L246" i="2" s="1"/>
  <c r="L247" i="2" s="1"/>
  <c r="L248" i="2" s="1"/>
  <c r="K217" i="2"/>
  <c r="H217" i="2"/>
  <c r="F217" i="2"/>
  <c r="E217" i="2"/>
  <c r="Z132" i="2"/>
  <c r="Y132" i="2"/>
  <c r="W132" i="2"/>
  <c r="W135" i="2" s="1"/>
  <c r="U132" i="2"/>
  <c r="T132" i="2"/>
  <c r="W131" i="2"/>
  <c r="U131" i="2"/>
  <c r="T131" i="2"/>
  <c r="W130" i="2"/>
  <c r="U130" i="2"/>
  <c r="T130" i="2"/>
  <c r="W129" i="2"/>
  <c r="U129" i="2"/>
  <c r="T129" i="2"/>
  <c r="W128" i="2"/>
  <c r="U128" i="2"/>
  <c r="T128" i="2"/>
  <c r="H120" i="2"/>
  <c r="H123" i="2" s="1"/>
  <c r="F120" i="2"/>
  <c r="E120" i="2"/>
  <c r="H119" i="2"/>
  <c r="F119" i="2"/>
  <c r="E119" i="2"/>
  <c r="H118" i="2"/>
  <c r="F118" i="2"/>
  <c r="E118" i="2"/>
  <c r="H117" i="2"/>
  <c r="F117" i="2"/>
  <c r="E117" i="2"/>
  <c r="H116" i="2"/>
  <c r="F116" i="2"/>
  <c r="E116" i="2"/>
  <c r="H108" i="2"/>
  <c r="H111" i="2" s="1"/>
  <c r="F108" i="2"/>
  <c r="E108" i="2"/>
  <c r="H107" i="2"/>
  <c r="F107" i="2"/>
  <c r="E107" i="2"/>
  <c r="H106" i="2"/>
  <c r="F106" i="2"/>
  <c r="E106" i="2"/>
  <c r="H105" i="2"/>
  <c r="F105" i="2"/>
  <c r="E105" i="2"/>
  <c r="H104" i="2"/>
  <c r="F104" i="2"/>
  <c r="E104" i="2"/>
  <c r="H211" i="2"/>
  <c r="H214" i="2" s="1"/>
  <c r="F211" i="2"/>
  <c r="E211" i="2"/>
  <c r="H210" i="2"/>
  <c r="F210" i="2"/>
  <c r="E210" i="2"/>
  <c r="H209" i="2"/>
  <c r="F209" i="2"/>
  <c r="E209" i="2"/>
  <c r="H208" i="2"/>
  <c r="F208" i="2"/>
  <c r="E208" i="2"/>
  <c r="H207" i="2"/>
  <c r="F207" i="2"/>
  <c r="E207" i="2"/>
  <c r="H206" i="2"/>
  <c r="F206" i="2"/>
  <c r="E206" i="2"/>
  <c r="H205" i="2"/>
  <c r="F205" i="2"/>
  <c r="E205" i="2"/>
  <c r="H204" i="2"/>
  <c r="F204" i="2"/>
  <c r="E204" i="2"/>
  <c r="H203" i="2"/>
  <c r="F203" i="2"/>
  <c r="E203" i="2"/>
  <c r="H202" i="2"/>
  <c r="F202" i="2"/>
  <c r="E202" i="2"/>
  <c r="H201" i="2"/>
  <c r="F201" i="2"/>
  <c r="E201" i="2"/>
  <c r="H200" i="2"/>
  <c r="F200" i="2"/>
  <c r="E200" i="2"/>
  <c r="H199" i="2"/>
  <c r="F199" i="2"/>
  <c r="E199" i="2"/>
  <c r="H198" i="2"/>
  <c r="F198" i="2"/>
  <c r="E198" i="2"/>
  <c r="H197" i="2"/>
  <c r="F197" i="2"/>
  <c r="E197" i="2"/>
  <c r="H196" i="2"/>
  <c r="F196" i="2"/>
  <c r="E196" i="2"/>
  <c r="A196" i="2"/>
  <c r="A195" i="2" s="1"/>
  <c r="A194" i="2" s="1"/>
  <c r="A193" i="2" s="1"/>
  <c r="A192" i="2" s="1"/>
  <c r="A191" i="2" s="1"/>
  <c r="A190" i="2" s="1"/>
  <c r="A189" i="2" s="1"/>
  <c r="A188" i="2" s="1"/>
  <c r="A187" i="2" s="1"/>
  <c r="A186" i="2" s="1"/>
  <c r="A185" i="2" s="1"/>
  <c r="A184" i="2" s="1"/>
  <c r="A183" i="2" s="1"/>
  <c r="A182" i="2" s="1"/>
  <c r="A181" i="2" s="1"/>
  <c r="A180" i="2" s="1"/>
  <c r="H195" i="2"/>
  <c r="F195" i="2"/>
  <c r="E195" i="2"/>
  <c r="H194" i="2"/>
  <c r="F194" i="2"/>
  <c r="E194" i="2"/>
  <c r="H193" i="2"/>
  <c r="F193" i="2"/>
  <c r="E193" i="2"/>
  <c r="H192" i="2"/>
  <c r="F192" i="2"/>
  <c r="E192" i="2"/>
  <c r="H191" i="2"/>
  <c r="F191" i="2"/>
  <c r="E191" i="2"/>
  <c r="H190" i="2"/>
  <c r="F190" i="2"/>
  <c r="E190" i="2"/>
  <c r="H189" i="2"/>
  <c r="F189" i="2"/>
  <c r="E189" i="2"/>
  <c r="H188" i="2"/>
  <c r="F188" i="2"/>
  <c r="E188" i="2"/>
  <c r="H187" i="2"/>
  <c r="F187" i="2"/>
  <c r="E187" i="2"/>
  <c r="H186" i="2"/>
  <c r="F186" i="2"/>
  <c r="E186" i="2"/>
  <c r="H185" i="2"/>
  <c r="F185" i="2"/>
  <c r="E185" i="2"/>
  <c r="H184" i="2"/>
  <c r="F184" i="2"/>
  <c r="E184" i="2"/>
  <c r="H183" i="2"/>
  <c r="F183" i="2"/>
  <c r="E183" i="2"/>
  <c r="H182" i="2"/>
  <c r="F182" i="2"/>
  <c r="E182" i="2"/>
  <c r="H181" i="2"/>
  <c r="F181" i="2"/>
  <c r="E181" i="2"/>
  <c r="L180" i="2"/>
  <c r="L181" i="2" s="1"/>
  <c r="L182" i="2" s="1"/>
  <c r="L183" i="2" s="1"/>
  <c r="L184" i="2" s="1"/>
  <c r="L185" i="2" s="1"/>
  <c r="L186" i="2" s="1"/>
  <c r="L187" i="2" s="1"/>
  <c r="L188" i="2" s="1"/>
  <c r="L189" i="2" s="1"/>
  <c r="L190" i="2" s="1"/>
  <c r="L191" i="2" s="1"/>
  <c r="L192" i="2" s="1"/>
  <c r="L193" i="2" s="1"/>
  <c r="L194" i="2" s="1"/>
  <c r="L195" i="2" s="1"/>
  <c r="L196" i="2" s="1"/>
  <c r="L197" i="2" s="1"/>
  <c r="L198" i="2" s="1"/>
  <c r="L199" i="2" s="1"/>
  <c r="L200" i="2" s="1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L211" i="2" s="1"/>
  <c r="K180" i="2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H180" i="2"/>
  <c r="F180" i="2"/>
  <c r="E180" i="2"/>
  <c r="F78" i="1"/>
  <c r="F77" i="1"/>
  <c r="F76" i="1"/>
  <c r="F75" i="1"/>
  <c r="F74" i="1"/>
  <c r="F73" i="1"/>
  <c r="F72" i="1"/>
  <c r="F71" i="1"/>
  <c r="F70" i="1"/>
  <c r="F69" i="1"/>
  <c r="F68" i="1"/>
  <c r="K5" i="5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H36" i="5"/>
  <c r="F36" i="5"/>
  <c r="E36" i="5"/>
  <c r="H35" i="5"/>
  <c r="F35" i="5"/>
  <c r="E35" i="5"/>
  <c r="H34" i="5"/>
  <c r="F34" i="5"/>
  <c r="E34" i="5"/>
  <c r="H33" i="5"/>
  <c r="F33" i="5"/>
  <c r="E33" i="5"/>
  <c r="H32" i="5"/>
  <c r="F32" i="5"/>
  <c r="E32" i="5"/>
  <c r="H31" i="5"/>
  <c r="F31" i="5"/>
  <c r="E31" i="5"/>
  <c r="H30" i="5"/>
  <c r="F30" i="5"/>
  <c r="E30" i="5"/>
  <c r="H29" i="5"/>
  <c r="F29" i="5"/>
  <c r="E29" i="5"/>
  <c r="H28" i="5"/>
  <c r="F28" i="5"/>
  <c r="E28" i="5"/>
  <c r="H27" i="5"/>
  <c r="F27" i="5"/>
  <c r="E27" i="5"/>
  <c r="H26" i="5"/>
  <c r="F26" i="5"/>
  <c r="E26" i="5"/>
  <c r="H25" i="5"/>
  <c r="F25" i="5"/>
  <c r="E25" i="5"/>
  <c r="H24" i="5"/>
  <c r="F24" i="5"/>
  <c r="E24" i="5"/>
  <c r="H23" i="5"/>
  <c r="F23" i="5"/>
  <c r="E23" i="5"/>
  <c r="H22" i="5"/>
  <c r="F22" i="5"/>
  <c r="E22" i="5"/>
  <c r="H21" i="5"/>
  <c r="F21" i="5"/>
  <c r="E21" i="5"/>
  <c r="A21" i="5"/>
  <c r="A20" i="5" s="1"/>
  <c r="A19" i="5" s="1"/>
  <c r="A18" i="5" s="1"/>
  <c r="A17" i="5" s="1"/>
  <c r="A16" i="5" s="1"/>
  <c r="A15" i="5" s="1"/>
  <c r="A14" i="5" s="1"/>
  <c r="A13" i="5" s="1"/>
  <c r="A12" i="5" s="1"/>
  <c r="A11" i="5" s="1"/>
  <c r="A10" i="5" s="1"/>
  <c r="A9" i="5" s="1"/>
  <c r="A8" i="5" s="1"/>
  <c r="A7" i="5" s="1"/>
  <c r="A6" i="5" s="1"/>
  <c r="A5" i="5" s="1"/>
  <c r="H20" i="5"/>
  <c r="F20" i="5"/>
  <c r="E20" i="5"/>
  <c r="H19" i="5"/>
  <c r="F19" i="5"/>
  <c r="E19" i="5"/>
  <c r="H18" i="5"/>
  <c r="F18" i="5"/>
  <c r="E18" i="5"/>
  <c r="H17" i="5"/>
  <c r="F17" i="5"/>
  <c r="E17" i="5"/>
  <c r="H16" i="5"/>
  <c r="F16" i="5"/>
  <c r="E16" i="5"/>
  <c r="H15" i="5"/>
  <c r="F15" i="5"/>
  <c r="E15" i="5"/>
  <c r="H14" i="5"/>
  <c r="F14" i="5"/>
  <c r="E14" i="5"/>
  <c r="H13" i="5"/>
  <c r="F13" i="5"/>
  <c r="E13" i="5"/>
  <c r="H12" i="5"/>
  <c r="F12" i="5"/>
  <c r="E12" i="5"/>
  <c r="H11" i="5"/>
  <c r="F11" i="5"/>
  <c r="E11" i="5"/>
  <c r="H10" i="5"/>
  <c r="F10" i="5"/>
  <c r="E10" i="5"/>
  <c r="H9" i="5"/>
  <c r="F9" i="5"/>
  <c r="E9" i="5"/>
  <c r="H8" i="5"/>
  <c r="F8" i="5"/>
  <c r="E8" i="5"/>
  <c r="H7" i="5"/>
  <c r="F7" i="5"/>
  <c r="E7" i="5"/>
  <c r="H6" i="5"/>
  <c r="F6" i="5"/>
  <c r="E6" i="5"/>
  <c r="J5" i="5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I5" i="5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H5" i="5"/>
  <c r="F5" i="5"/>
  <c r="E5" i="5"/>
  <c r="K140" i="2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L140" i="2"/>
  <c r="L141" i="2" s="1"/>
  <c r="L142" i="2" s="1"/>
  <c r="L143" i="2" s="1"/>
  <c r="H148" i="2"/>
  <c r="F148" i="2"/>
  <c r="E148" i="2"/>
  <c r="H147" i="2"/>
  <c r="F147" i="2"/>
  <c r="E147" i="2"/>
  <c r="H146" i="2"/>
  <c r="F146" i="2"/>
  <c r="E146" i="2"/>
  <c r="H145" i="2"/>
  <c r="F145" i="2"/>
  <c r="E145" i="2"/>
  <c r="H144" i="2"/>
  <c r="F144" i="2"/>
  <c r="E144" i="2"/>
  <c r="H143" i="2"/>
  <c r="F143" i="2"/>
  <c r="E143" i="2"/>
  <c r="H142" i="2"/>
  <c r="F142" i="2"/>
  <c r="E142" i="2"/>
  <c r="H141" i="2"/>
  <c r="F141" i="2"/>
  <c r="E141" i="2"/>
  <c r="H140" i="2"/>
  <c r="F140" i="2"/>
  <c r="E140" i="2"/>
  <c r="A156" i="2"/>
  <c r="A155" i="2" s="1"/>
  <c r="A154" i="2" s="1"/>
  <c r="A153" i="2" s="1"/>
  <c r="A152" i="2" s="1"/>
  <c r="A151" i="2" s="1"/>
  <c r="A150" i="2" s="1"/>
  <c r="A149" i="2" s="1"/>
  <c r="A148" i="2" s="1"/>
  <c r="A147" i="2" s="1"/>
  <c r="A146" i="2" s="1"/>
  <c r="A145" i="2" s="1"/>
  <c r="A144" i="2" s="1"/>
  <c r="A143" i="2" s="1"/>
  <c r="A142" i="2" s="1"/>
  <c r="A141" i="2" s="1"/>
  <c r="A140" i="2" s="1"/>
  <c r="H156" i="2"/>
  <c r="F156" i="2"/>
  <c r="E156" i="2"/>
  <c r="H155" i="2"/>
  <c r="F155" i="2"/>
  <c r="E155" i="2"/>
  <c r="H154" i="2"/>
  <c r="F154" i="2"/>
  <c r="E154" i="2"/>
  <c r="H153" i="2"/>
  <c r="F153" i="2"/>
  <c r="E153" i="2"/>
  <c r="H152" i="2"/>
  <c r="F152" i="2"/>
  <c r="E152" i="2"/>
  <c r="H151" i="2"/>
  <c r="F151" i="2"/>
  <c r="E151" i="2"/>
  <c r="H150" i="2"/>
  <c r="F150" i="2"/>
  <c r="E150" i="2"/>
  <c r="H149" i="2"/>
  <c r="F149" i="2"/>
  <c r="E149" i="2"/>
  <c r="H157" i="2"/>
  <c r="F157" i="2"/>
  <c r="E157" i="2"/>
  <c r="H158" i="2"/>
  <c r="F158" i="2"/>
  <c r="E158" i="2"/>
  <c r="H159" i="2"/>
  <c r="F159" i="2"/>
  <c r="E159" i="2"/>
  <c r="H163" i="2"/>
  <c r="F163" i="2"/>
  <c r="E163" i="2"/>
  <c r="H162" i="2"/>
  <c r="F162" i="2"/>
  <c r="E162" i="2"/>
  <c r="H161" i="2"/>
  <c r="F161" i="2"/>
  <c r="E161" i="2"/>
  <c r="H160" i="2"/>
  <c r="F160" i="2"/>
  <c r="E160" i="2"/>
  <c r="H164" i="2"/>
  <c r="F164" i="2"/>
  <c r="E164" i="2"/>
  <c r="H165" i="2"/>
  <c r="F165" i="2"/>
  <c r="E165" i="2"/>
  <c r="H166" i="2"/>
  <c r="F166" i="2"/>
  <c r="E166" i="2"/>
  <c r="N15" i="3"/>
  <c r="N14" i="3"/>
  <c r="N13" i="3"/>
  <c r="D181" i="3"/>
  <c r="E181" i="3"/>
  <c r="Q92" i="2"/>
  <c r="Q94" i="2"/>
  <c r="M132" i="2"/>
  <c r="L132" i="2"/>
  <c r="O171" i="2"/>
  <c r="H171" i="2"/>
  <c r="H174" i="2" s="1"/>
  <c r="F171" i="2"/>
  <c r="E171" i="2"/>
  <c r="H170" i="2"/>
  <c r="F170" i="2"/>
  <c r="E170" i="2"/>
  <c r="H169" i="2"/>
  <c r="F169" i="2"/>
  <c r="E169" i="2"/>
  <c r="H168" i="2"/>
  <c r="F168" i="2"/>
  <c r="E168" i="2"/>
  <c r="H167" i="2"/>
  <c r="F167" i="2"/>
  <c r="E167" i="2"/>
  <c r="H132" i="2"/>
  <c r="H135" i="2" s="1"/>
  <c r="F132" i="2"/>
  <c r="E132" i="2"/>
  <c r="H131" i="2"/>
  <c r="F131" i="2"/>
  <c r="E131" i="2"/>
  <c r="H130" i="2"/>
  <c r="F130" i="2"/>
  <c r="E130" i="2"/>
  <c r="H129" i="2"/>
  <c r="F129" i="2"/>
  <c r="E129" i="2"/>
  <c r="H128" i="2"/>
  <c r="F128" i="2"/>
  <c r="E128" i="2"/>
  <c r="N70" i="2"/>
  <c r="M70" i="2"/>
  <c r="M77" i="2" s="1"/>
  <c r="Q69" i="2"/>
  <c r="P69" i="2"/>
  <c r="Q67" i="2"/>
  <c r="P67" i="2"/>
  <c r="Q66" i="2"/>
  <c r="P66" i="2"/>
  <c r="U39" i="2"/>
  <c r="U38" i="2"/>
  <c r="U37" i="2"/>
  <c r="T40" i="2"/>
  <c r="H96" i="2"/>
  <c r="H99" i="2" s="1"/>
  <c r="F96" i="2"/>
  <c r="E96" i="2"/>
  <c r="H95" i="2"/>
  <c r="F95" i="2"/>
  <c r="E95" i="2"/>
  <c r="H94" i="2"/>
  <c r="F94" i="2"/>
  <c r="E94" i="2"/>
  <c r="H93" i="2"/>
  <c r="F93" i="2"/>
  <c r="E93" i="2"/>
  <c r="H92" i="2"/>
  <c r="F92" i="2"/>
  <c r="E92" i="2"/>
  <c r="H84" i="2"/>
  <c r="H87" i="2" s="1"/>
  <c r="F84" i="2"/>
  <c r="E84" i="2"/>
  <c r="H83" i="2"/>
  <c r="F83" i="2"/>
  <c r="E83" i="2"/>
  <c r="H82" i="2"/>
  <c r="F82" i="2"/>
  <c r="E82" i="2"/>
  <c r="H81" i="2"/>
  <c r="F81" i="2"/>
  <c r="E81" i="2"/>
  <c r="H80" i="2"/>
  <c r="F80" i="2"/>
  <c r="E80" i="2"/>
  <c r="H58" i="2"/>
  <c r="H60" i="2" s="1"/>
  <c r="G58" i="2"/>
  <c r="G60" i="2" s="1"/>
  <c r="D58" i="2"/>
  <c r="D60" i="2" s="1"/>
  <c r="C58" i="2"/>
  <c r="C60" i="2" s="1"/>
  <c r="H70" i="2"/>
  <c r="H73" i="2" s="1"/>
  <c r="F70" i="2"/>
  <c r="E70" i="2"/>
  <c r="H69" i="2"/>
  <c r="F69" i="2"/>
  <c r="E69" i="2"/>
  <c r="H68" i="2"/>
  <c r="F68" i="2"/>
  <c r="E68" i="2"/>
  <c r="H67" i="2"/>
  <c r="F67" i="2"/>
  <c r="E67" i="2"/>
  <c r="H66" i="2"/>
  <c r="F66" i="2"/>
  <c r="E66" i="2"/>
  <c r="C32" i="2"/>
  <c r="B32" i="2"/>
  <c r="H31" i="2"/>
  <c r="F31" i="2"/>
  <c r="E31" i="2"/>
  <c r="H30" i="2"/>
  <c r="F30" i="2"/>
  <c r="E30" i="2"/>
  <c r="H29" i="2"/>
  <c r="F29" i="2"/>
  <c r="E29" i="2"/>
  <c r="H28" i="2"/>
  <c r="F28" i="2"/>
  <c r="E28" i="2"/>
  <c r="H27" i="2"/>
  <c r="F27" i="2"/>
  <c r="E27" i="2"/>
  <c r="H23" i="2"/>
  <c r="F23" i="2"/>
  <c r="E23" i="2"/>
  <c r="H22" i="2"/>
  <c r="F22" i="2"/>
  <c r="E22" i="2"/>
  <c r="H21" i="2"/>
  <c r="F21" i="2"/>
  <c r="E21" i="2"/>
  <c r="H20" i="2"/>
  <c r="F20" i="2"/>
  <c r="E20" i="2"/>
  <c r="H19" i="2"/>
  <c r="F19" i="2"/>
  <c r="E19" i="2"/>
  <c r="Q70" i="2" l="1"/>
  <c r="N77" i="2"/>
  <c r="P70" i="2"/>
  <c r="P77" i="2"/>
  <c r="L144" i="2"/>
  <c r="L145" i="2" s="1"/>
  <c r="L146" i="2" s="1"/>
  <c r="L147" i="2" s="1"/>
  <c r="L148" i="2" s="1"/>
  <c r="L149" i="2" s="1"/>
  <c r="L150" i="2" s="1"/>
  <c r="L151" i="2" s="1"/>
  <c r="L152" i="2" s="1"/>
  <c r="L153" i="2" s="1"/>
  <c r="L154" i="2" s="1"/>
  <c r="L155" i="2" s="1"/>
  <c r="L156" i="2" s="1"/>
  <c r="L157" i="2" s="1"/>
  <c r="L158" i="2" s="1"/>
  <c r="L159" i="2" s="1"/>
  <c r="L160" i="2" s="1"/>
  <c r="L161" i="2" s="1"/>
  <c r="L162" i="2" s="1"/>
  <c r="L163" i="2" s="1"/>
  <c r="L164" i="2" s="1"/>
  <c r="L165" i="2" s="1"/>
  <c r="L166" i="2" s="1"/>
  <c r="L167" i="2" s="1"/>
  <c r="L168" i="2" s="1"/>
  <c r="L169" i="2" s="1"/>
  <c r="L170" i="2" s="1"/>
  <c r="L171" i="2" s="1"/>
  <c r="S70" i="2"/>
  <c r="E32" i="2"/>
  <c r="S22" i="2"/>
  <c r="T22" i="2" s="1"/>
  <c r="M19" i="2"/>
  <c r="M51" i="2"/>
  <c r="U51" i="2" s="1"/>
  <c r="V48" i="2"/>
  <c r="N51" i="2"/>
  <c r="V51" i="2" s="1"/>
  <c r="S14" i="2"/>
  <c r="T14" i="2" s="1"/>
  <c r="Q50" i="2"/>
  <c r="P50" i="2"/>
  <c r="V50" i="2"/>
  <c r="U50" i="2"/>
  <c r="U55" i="2"/>
  <c r="U48" i="2"/>
  <c r="R49" i="2"/>
  <c r="T49" i="2" s="1"/>
  <c r="V49" i="2" s="1"/>
  <c r="Q49" i="2"/>
  <c r="P49" i="2"/>
  <c r="G46" i="2"/>
  <c r="V55" i="2"/>
  <c r="Q55" i="2"/>
  <c r="P55" i="2"/>
  <c r="H41" i="2"/>
  <c r="H40" i="2"/>
  <c r="H39" i="2"/>
  <c r="H38" i="2"/>
  <c r="H37" i="2"/>
  <c r="V39" i="2"/>
  <c r="V38" i="2"/>
  <c r="V37" i="2"/>
  <c r="F45" i="2"/>
  <c r="R43" i="2"/>
  <c r="H43" i="2"/>
  <c r="T76" i="2" l="1"/>
  <c r="Q77" i="2"/>
  <c r="S77" i="2"/>
  <c r="Q51" i="2"/>
  <c r="P51" i="2"/>
  <c r="U49" i="2"/>
  <c r="M11" i="2" l="1"/>
  <c r="Q39" i="2"/>
  <c r="P39" i="2"/>
  <c r="Q38" i="2"/>
  <c r="P38" i="2"/>
  <c r="Q37" i="2"/>
  <c r="P37" i="2"/>
  <c r="N40" i="2"/>
  <c r="V40" i="2" s="1"/>
  <c r="M40" i="2"/>
  <c r="U40" i="2" s="1"/>
  <c r="Q5" i="2"/>
  <c r="M5" i="2"/>
  <c r="M7" i="2" s="1"/>
  <c r="N5" i="2"/>
  <c r="F41" i="2"/>
  <c r="E41" i="2"/>
  <c r="F40" i="2"/>
  <c r="E40" i="2"/>
  <c r="F39" i="2"/>
  <c r="E39" i="2"/>
  <c r="F38" i="2"/>
  <c r="E38" i="2"/>
  <c r="F37" i="2"/>
  <c r="E37" i="2"/>
  <c r="F15" i="2"/>
  <c r="E15" i="2"/>
  <c r="F14" i="2"/>
  <c r="E14" i="2"/>
  <c r="F13" i="2"/>
  <c r="E13" i="2"/>
  <c r="F12" i="2"/>
  <c r="E12" i="2"/>
  <c r="F11" i="2"/>
  <c r="E11" i="2"/>
  <c r="E3" i="2"/>
  <c r="F3" i="2"/>
  <c r="E4" i="2"/>
  <c r="F4" i="2"/>
  <c r="E5" i="2"/>
  <c r="F5" i="2"/>
  <c r="E6" i="2"/>
  <c r="F6" i="2"/>
  <c r="E7" i="2"/>
  <c r="F7" i="2"/>
  <c r="F60" i="1"/>
  <c r="I6" i="1"/>
  <c r="H6" i="1"/>
  <c r="J5" i="1"/>
  <c r="J4" i="1"/>
  <c r="A3" i="1"/>
  <c r="A4" i="1" s="1"/>
  <c r="A5" i="1" s="1"/>
  <c r="A6" i="1" s="1"/>
  <c r="A7" i="1" s="1"/>
  <c r="A8" i="1" s="1"/>
  <c r="A9" i="1" s="1"/>
  <c r="A10" i="1" s="1"/>
  <c r="A11" i="1" s="1"/>
  <c r="A12" i="1" s="1"/>
  <c r="P40" i="2" l="1"/>
  <c r="Q40" i="2"/>
  <c r="Q6" i="2"/>
  <c r="P6" i="2"/>
  <c r="O6" i="2"/>
  <c r="J6" i="1"/>
  <c r="A13" i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l="1"/>
  <c r="A63" i="1" s="1"/>
  <c r="A64" i="1" s="1"/>
  <c r="A65" i="1" s="1"/>
  <c r="A66" i="1" s="1"/>
  <c r="A67" i="1" s="1"/>
  <c r="A68" i="1" s="1"/>
  <c r="A69" i="1" s="1"/>
  <c r="A70" i="1" s="1"/>
  <c r="A71" i="1" l="1"/>
  <c r="A72" i="1" s="1"/>
  <c r="A73" i="1" s="1"/>
  <c r="A74" i="1" s="1"/>
  <c r="A75" i="1" s="1"/>
  <c r="A76" i="1" s="1"/>
  <c r="A77" i="1" s="1"/>
  <c r="A78" i="1" s="1"/>
  <c r="A79" i="1" s="1"/>
  <c r="A80" i="1" l="1"/>
  <c r="A81" i="1" s="1"/>
  <c r="A82" i="1" s="1"/>
  <c r="A83" i="1" s="1"/>
  <c r="A84" i="1" s="1"/>
  <c r="A85" i="1" l="1"/>
  <c r="A86" i="1" s="1"/>
  <c r="A87" i="1" l="1"/>
  <c r="A88" i="1" s="1"/>
  <c r="A89" i="1" s="1"/>
  <c r="A90" i="1" s="1"/>
  <c r="A91" i="1" s="1"/>
  <c r="A92" i="1" l="1"/>
  <c r="A93" i="1" s="1"/>
  <c r="A94" i="1" s="1"/>
  <c r="A95" i="1" s="1"/>
  <c r="A96" i="1" l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<sst xmlns="http://schemas.openxmlformats.org/spreadsheetml/2006/main" count="522" uniqueCount="290">
  <si>
    <t>Acute</t>
  </si>
  <si>
    <t>ICU</t>
  </si>
  <si>
    <t>Total</t>
  </si>
  <si>
    <t>April</t>
  </si>
  <si>
    <t>Usage</t>
  </si>
  <si>
    <t>2021</t>
  </si>
  <si>
    <t>2020</t>
  </si>
  <si>
    <t>COVID Beds</t>
  </si>
  <si>
    <t>Year</t>
  </si>
  <si>
    <t>Reactions</t>
  </si>
  <si>
    <t>Deaths</t>
  </si>
  <si>
    <t>Months</t>
  </si>
  <si>
    <t>Per month Deaths</t>
  </si>
  <si>
    <t>Per month Reactions</t>
  </si>
  <si>
    <t xml:space="preserve">https://vaers.hhs.gov/data/datasets.html </t>
  </si>
  <si>
    <t>As of April 8th, 2021</t>
  </si>
  <si>
    <t>As of April 1st, 2021</t>
  </si>
  <si>
    <t>As of April 16th, 2021</t>
  </si>
  <si>
    <t>AZ</t>
  </si>
  <si>
    <t>Pfizer</t>
  </si>
  <si>
    <t>Other</t>
  </si>
  <si>
    <t>ONS UK</t>
  </si>
  <si>
    <t xml:space="preserve">In the UK between 1997 and 2003 there were a total of 130 reports of anaphylaxis following ALL immunisations. </t>
  </si>
  <si>
    <t>COVID Vacintions As of April 16th, 2021</t>
  </si>
  <si>
    <t>US Coronavirus Vaccine Progress Tracker | Vaccinations by State | USAFacts</t>
  </si>
  <si>
    <t>Fully</t>
  </si>
  <si>
    <t>One Dose</t>
  </si>
  <si>
    <t>US</t>
  </si>
  <si>
    <t>How many Americans get flu shots? - USAFacts</t>
  </si>
  <si>
    <t>Typical flu year</t>
  </si>
  <si>
    <t>List of Vaccines Used in United States | CDC</t>
  </si>
  <si>
    <t>Birth-18 Years Immunization Schedule | CDC</t>
  </si>
  <si>
    <t>Vacinations Flu/Full Covid</t>
  </si>
  <si>
    <t>Full Covid</t>
  </si>
  <si>
    <t>Deaths per 100,000</t>
  </si>
  <si>
    <t>First Dose</t>
  </si>
  <si>
    <t>Reactions per 100,000</t>
  </si>
  <si>
    <t>2021 (US)</t>
  </si>
  <si>
    <t>FLU Only</t>
  </si>
  <si>
    <t>Total Doses</t>
  </si>
  <si>
    <t>2017/20 (US FLU Average)</t>
  </si>
  <si>
    <t>2021 (UK COVID)</t>
  </si>
  <si>
    <t>2021 (US COVID)</t>
  </si>
  <si>
    <t>Full Covid Vaccination</t>
  </si>
  <si>
    <t>First Dose Vaccination</t>
  </si>
  <si>
    <t>All Doses Vaccination</t>
  </si>
  <si>
    <t>2017/20 (US Average)</t>
  </si>
  <si>
    <t>As of April 28th, 2021</t>
  </si>
  <si>
    <t>As of May 5th, 2021</t>
  </si>
  <si>
    <t>https://usafacts.org/visualizations/covid-vaccine-tracker-states/</t>
  </si>
  <si>
    <r>
      <t>Vaccinations Flu</t>
    </r>
    <r>
      <rPr>
        <b/>
        <sz val="11"/>
        <color rgb="FFFF0000"/>
        <rFont val="Calibri"/>
        <family val="2"/>
        <scheme val="minor"/>
      </rPr>
      <t>/Single Covid dose</t>
    </r>
  </si>
  <si>
    <r>
      <t>Vaccinations Flu</t>
    </r>
    <r>
      <rPr>
        <b/>
        <sz val="11"/>
        <color rgb="FFFF0000"/>
        <rFont val="Calibri"/>
        <family val="2"/>
        <scheme val="minor"/>
      </rPr>
      <t>/Full Covid</t>
    </r>
  </si>
  <si>
    <r>
      <t>Vaccinations Flu</t>
    </r>
    <r>
      <rPr>
        <b/>
        <sz val="11"/>
        <color rgb="FFFF0000"/>
        <rFont val="Calibri"/>
        <family val="2"/>
        <scheme val="minor"/>
      </rPr>
      <t>/Full Covid dose</t>
    </r>
  </si>
  <si>
    <t>As of May 7th, 2021</t>
  </si>
  <si>
    <t>As of May 14th, 2021</t>
  </si>
  <si>
    <t>COUNTRY</t>
  </si>
  <si>
    <t>CONFIRMED</t>
  </si>
  <si>
    <t>DEATHS</t>
  </si>
  <si>
    <t>CASE-FATALITY</t>
  </si>
  <si>
    <t>DEATHS/100K POP.</t>
  </si>
  <si>
    <t>Hungary</t>
  </si>
  <si>
    <t>Czechia</t>
  </si>
  <si>
    <t>Bosnia and Herzegovina</t>
  </si>
  <si>
    <t>San Marino</t>
  </si>
  <si>
    <t>North Macedonia</t>
  </si>
  <si>
    <t>Montenegro</t>
  </si>
  <si>
    <t>Bulgaria</t>
  </si>
  <si>
    <t>Moldova</t>
  </si>
  <si>
    <t>Slovakia</t>
  </si>
  <si>
    <t>Belgium</t>
  </si>
  <si>
    <t>Brazil</t>
  </si>
  <si>
    <t>Peru</t>
  </si>
  <si>
    <t>Slovenia</t>
  </si>
  <si>
    <t>Italy</t>
  </si>
  <si>
    <t>Croatia</t>
  </si>
  <si>
    <t>Poland</t>
  </si>
  <si>
    <t>United Kingdom</t>
  </si>
  <si>
    <t>United States</t>
  </si>
  <si>
    <t>Mexico</t>
  </si>
  <si>
    <t>Spain</t>
  </si>
  <si>
    <t>Colombia</t>
  </si>
  <si>
    <t>Portugal</t>
  </si>
  <si>
    <t>Argentina</t>
  </si>
  <si>
    <t>Andorra</t>
  </si>
  <si>
    <t>France</t>
  </si>
  <si>
    <t>Romania</t>
  </si>
  <si>
    <t>Liechtenstein</t>
  </si>
  <si>
    <t>Chile</t>
  </si>
  <si>
    <t>Lithuania</t>
  </si>
  <si>
    <t>Panama</t>
  </si>
  <si>
    <t>Armenia</t>
  </si>
  <si>
    <t>Sweden</t>
  </si>
  <si>
    <t>Luxembourg</t>
  </si>
  <si>
    <t>Switzerland</t>
  </si>
  <si>
    <t>Kosovo</t>
  </si>
  <si>
    <t>Georgia</t>
  </si>
  <si>
    <t>Latvia</t>
  </si>
  <si>
    <t>Bolivia</t>
  </si>
  <si>
    <t>Austria</t>
  </si>
  <si>
    <t>Paraguay</t>
  </si>
  <si>
    <t>Ecuador</t>
  </si>
  <si>
    <t>Ukraine</t>
  </si>
  <si>
    <t>Lebanon</t>
  </si>
  <si>
    <t>Uruguay</t>
  </si>
  <si>
    <t>Greece</t>
  </si>
  <si>
    <t>Germany</t>
  </si>
  <si>
    <t>Tunisia</t>
  </si>
  <si>
    <t>Netherlands</t>
  </si>
  <si>
    <t>Ireland</t>
  </si>
  <si>
    <t>Serbia</t>
  </si>
  <si>
    <t>South Africa</t>
  </si>
  <si>
    <t>Iran</t>
  </si>
  <si>
    <t>Estonia</t>
  </si>
  <si>
    <t>Jordan</t>
  </si>
  <si>
    <t>Albania</t>
  </si>
  <si>
    <t>Malta</t>
  </si>
  <si>
    <t>Belize</t>
  </si>
  <si>
    <t>Monaco</t>
  </si>
  <si>
    <t>Russia</t>
  </si>
  <si>
    <t>Costa Rica</t>
  </si>
  <si>
    <t>West Bank and Gaza</t>
  </si>
  <si>
    <t>Israel</t>
  </si>
  <si>
    <t>Canada</t>
  </si>
  <si>
    <t>Honduras</t>
  </si>
  <si>
    <t>Eswatini</t>
  </si>
  <si>
    <t>Bahamas</t>
  </si>
  <si>
    <t>Turkey</t>
  </si>
  <si>
    <t>Bahrain</t>
  </si>
  <si>
    <t>Azerbaijan</t>
  </si>
  <si>
    <t>Guatemala</t>
  </si>
  <si>
    <t>Cabo Verde</t>
  </si>
  <si>
    <t>Libya</t>
  </si>
  <si>
    <t>Guyana</t>
  </si>
  <si>
    <t>Oman</t>
  </si>
  <si>
    <t>Antigua and Barbuda</t>
  </si>
  <si>
    <t>Denmark</t>
  </si>
  <si>
    <t>Suriname</t>
  </si>
  <si>
    <t>Saint Lucia</t>
  </si>
  <si>
    <t>Kuwait</t>
  </si>
  <si>
    <t>Iraq</t>
  </si>
  <si>
    <t>Seychelles</t>
  </si>
  <si>
    <t>El Salvador</t>
  </si>
  <si>
    <t>Botswana</t>
  </si>
  <si>
    <t>Dominican Republic</t>
  </si>
  <si>
    <t>Jamaica</t>
  </si>
  <si>
    <t>Namibia</t>
  </si>
  <si>
    <t>Cyprus</t>
  </si>
  <si>
    <t>Belarus</t>
  </si>
  <si>
    <t>Kyrgyzstan</t>
  </si>
  <si>
    <t>Trinidad and Tobago</t>
  </si>
  <si>
    <t>Morocco</t>
  </si>
  <si>
    <t>Maldives</t>
  </si>
  <si>
    <t>India</t>
  </si>
  <si>
    <t>Nepal</t>
  </si>
  <si>
    <t>Saudi Arabia</t>
  </si>
  <si>
    <t>Qatar</t>
  </si>
  <si>
    <t>Kazakhstan</t>
  </si>
  <si>
    <t>Philippines</t>
  </si>
  <si>
    <t>Indonesia</t>
  </si>
  <si>
    <t>Sao Tome and Principe</t>
  </si>
  <si>
    <t>Comoros</t>
  </si>
  <si>
    <t>United Arab Emirates</t>
  </si>
  <si>
    <t>Finland</t>
  </si>
  <si>
    <t>Barbados</t>
  </si>
  <si>
    <t>Djibouti</t>
  </si>
  <si>
    <t>Lesotho</t>
  </si>
  <si>
    <t>Egypt</t>
  </si>
  <si>
    <t>Norway</t>
  </si>
  <si>
    <t>Republic of the Congo</t>
  </si>
  <si>
    <t>Saint Vincent and the Grenadines</t>
  </si>
  <si>
    <t>Zimbabwe</t>
  </si>
  <si>
    <t>Syria</t>
  </si>
  <si>
    <t>Mauritania</t>
  </si>
  <si>
    <t>Japan</t>
  </si>
  <si>
    <t>Pakistan</t>
  </si>
  <si>
    <t>Venezuela</t>
  </si>
  <si>
    <t>Equatorial Guinea</t>
  </si>
  <si>
    <t>Iceland</t>
  </si>
  <si>
    <t>Algeria</t>
  </si>
  <si>
    <t>Mongolia</t>
  </si>
  <si>
    <t>Cuba</t>
  </si>
  <si>
    <t>Bangladesh</t>
  </si>
  <si>
    <t>Gambia</t>
  </si>
  <si>
    <t>Afghanistan</t>
  </si>
  <si>
    <t>Zambia</t>
  </si>
  <si>
    <t>Malaysia</t>
  </si>
  <si>
    <t>Senegal</t>
  </si>
  <si>
    <t>Gabon</t>
  </si>
  <si>
    <t>Malawi</t>
  </si>
  <si>
    <t>Sudan</t>
  </si>
  <si>
    <t>Myanmar</t>
  </si>
  <si>
    <t>Kenya</t>
  </si>
  <si>
    <t>Sri Lanka</t>
  </si>
  <si>
    <t>Somalia</t>
  </si>
  <si>
    <t>Cameroon</t>
  </si>
  <si>
    <t>Yemen</t>
  </si>
  <si>
    <t>South Korea</t>
  </si>
  <si>
    <t>Ethiopia</t>
  </si>
  <si>
    <t>Australia</t>
  </si>
  <si>
    <t>Guinea-Bissau</t>
  </si>
  <si>
    <t>Madagascar</t>
  </si>
  <si>
    <t>Nicaragua</t>
  </si>
  <si>
    <t>Rwanda</t>
  </si>
  <si>
    <t>Mozambique</t>
  </si>
  <si>
    <t>Mali</t>
  </si>
  <si>
    <t>Ghana</t>
  </si>
  <si>
    <t>Haiti</t>
  </si>
  <si>
    <t>Angola</t>
  </si>
  <si>
    <t>Central African Republic</t>
  </si>
  <si>
    <t>Uzbekistan</t>
  </si>
  <si>
    <t>Papua New Guinea</t>
  </si>
  <si>
    <t>Liberia</t>
  </si>
  <si>
    <t>Togo</t>
  </si>
  <si>
    <t>Mauritius</t>
  </si>
  <si>
    <t>Guinea</t>
  </si>
  <si>
    <t>Côte d'Ivoire</t>
  </si>
  <si>
    <t>Thailand</t>
  </si>
  <si>
    <t>Chad</t>
  </si>
  <si>
    <t>Cambodia</t>
  </si>
  <si>
    <t>South Sudan</t>
  </si>
  <si>
    <t>Nigeria</t>
  </si>
  <si>
    <t>Sierra Leone</t>
  </si>
  <si>
    <t>Timor-Leste</t>
  </si>
  <si>
    <t>Tajikistan</t>
  </si>
  <si>
    <t>Benin</t>
  </si>
  <si>
    <t>Niger</t>
  </si>
  <si>
    <t>Burkina Faso</t>
  </si>
  <si>
    <t>Uganda</t>
  </si>
  <si>
    <t>Brunei</t>
  </si>
  <si>
    <t>Singapore</t>
  </si>
  <si>
    <t>New Zealand</t>
  </si>
  <si>
    <t>Fiji</t>
  </si>
  <si>
    <t>China</t>
  </si>
  <si>
    <t>Democratic Republic of the Congo</t>
  </si>
  <si>
    <t>Taiwan</t>
  </si>
  <si>
    <t>Burundi</t>
  </si>
  <si>
    <t>Vietnam</t>
  </si>
  <si>
    <t>Tanzania</t>
  </si>
  <si>
    <t>Eritrea</t>
  </si>
  <si>
    <t>nan</t>
  </si>
  <si>
    <t>Age</t>
  </si>
  <si>
    <t>Count</t>
  </si>
  <si>
    <t>Percent</t>
  </si>
  <si>
    <t>&lt; 3 Years</t>
  </si>
  <si>
    <t>12-17 Years</t>
  </si>
  <si>
    <t>17-44 Years</t>
  </si>
  <si>
    <t>44-65 Years</t>
  </si>
  <si>
    <t>65-75 Years</t>
  </si>
  <si>
    <t>75+ Years</t>
  </si>
  <si>
    <t>Unknown</t>
  </si>
  <si>
    <t>TOTAL</t>
  </si>
  <si>
    <t>Deaths Cumilative</t>
  </si>
  <si>
    <t>Reactions Cumilative</t>
  </si>
  <si>
    <r>
      <t>Vaccinations 
Flu</t>
    </r>
    <r>
      <rPr>
        <b/>
        <sz val="11"/>
        <color rgb="FFFF0000"/>
        <rFont val="Calibri"/>
        <family val="2"/>
        <scheme val="minor"/>
      </rPr>
      <t>/First Covid</t>
    </r>
  </si>
  <si>
    <t>Average</t>
  </si>
  <si>
    <t>Reported Deaths</t>
  </si>
  <si>
    <t>Date</t>
  </si>
  <si>
    <t>Old Data</t>
  </si>
  <si>
    <t>As of May 21st, 2021</t>
  </si>
  <si>
    <t>As of May 28th, 2021</t>
  </si>
  <si>
    <r>
      <t>Vaccinations Flu</t>
    </r>
    <r>
      <rPr>
        <b/>
        <sz val="11"/>
        <color rgb="FFFF0000"/>
        <rFont val="Calibri"/>
        <family val="2"/>
        <scheme val="minor"/>
      </rPr>
      <t xml:space="preserve">/full Covid </t>
    </r>
  </si>
  <si>
    <t xml:space="preserve">Spontaneous Anaphylaxis </t>
  </si>
  <si>
    <t>Current Data</t>
  </si>
  <si>
    <t>Covid</t>
  </si>
  <si>
    <t>Increase</t>
  </si>
  <si>
    <t>COVID</t>
  </si>
  <si>
    <t>Note the UK per 100,000 death rate is very close to the US VAERS data. This isn't a coincidence.</t>
  </si>
  <si>
    <t>Injury rate. 
1 in…</t>
  </si>
  <si>
    <t>Death rate. 
1 in...</t>
  </si>
  <si>
    <t>VAERS</t>
  </si>
  <si>
    <t>CDC COVID</t>
  </si>
  <si>
    <t>Difference</t>
  </si>
  <si>
    <t>Injuries</t>
  </si>
  <si>
    <t>July 2 - July 9</t>
  </si>
  <si>
    <t>June 21 - July 2</t>
  </si>
  <si>
    <t>June 4 -  June 21</t>
  </si>
  <si>
    <t>April 14 -  June 4</t>
  </si>
  <si>
    <t>July 9 - July 16</t>
  </si>
  <si>
    <t>July 16 - July 23</t>
  </si>
  <si>
    <t>today</t>
  </si>
  <si>
    <t>Moderna</t>
  </si>
  <si>
    <t>https://www.gov.uk/government/publications/coronavirus-covid-19-vaccine-adverse-reactions/coronavirus-vaccine-summary-of-yellow-card-reporting 
https://coronavirus.data.gov.uk/details/vaccinations * (as of September 29th, 2021)</t>
  </si>
  <si>
    <t>Refusals</t>
  </si>
  <si>
    <t>Contraindications</t>
  </si>
  <si>
    <t>People</t>
  </si>
  <si>
    <t>Average Canada Serious AEFI</t>
  </si>
  <si>
    <t>Average Canada All AEFI</t>
  </si>
  <si>
    <t>Total Symptoms</t>
  </si>
  <si>
    <t>As of October 15th, 2021</t>
  </si>
  <si>
    <r>
      <t>COVID Vacintions As of October 13</t>
    </r>
    <r>
      <rPr>
        <i/>
        <vertAlign val="superscript"/>
        <sz val="14"/>
        <color rgb="FF050505"/>
        <rFont val="Calibri"/>
        <family val="2"/>
        <scheme val="minor"/>
      </rPr>
      <t>th</t>
    </r>
    <r>
      <rPr>
        <i/>
        <sz val="14"/>
        <color rgb="FF050505"/>
        <rFont val="Calibri"/>
        <family val="2"/>
        <scheme val="minor"/>
      </rPr>
      <t xml:space="preserve">, 2021 - Reported cases of Anaphylaxis in the UK. </t>
    </r>
    <r>
      <rPr>
        <b/>
        <i/>
        <sz val="14"/>
        <color rgb="FFFF0000"/>
        <rFont val="Calibri"/>
        <family val="2"/>
        <scheme val="minor"/>
      </rPr>
      <t xml:space="preserve">1,366.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</si>
</sst>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"/>
    <numFmt numFmtId="167" formatCode="_-* #,##0.000_-;\-* #,##0.000_-;_-* &quot;-&quot;??_-;_-@_-"/>
    <numFmt numFmtId="168" formatCode="0.000%"/>
    <numFmt numFmtId="169" formatCode="_-* #,##0.0000000_-;\-* #,##0.00000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.5"/>
      <color rgb="FF050505"/>
      <name val="Calibri"/>
      <family val="2"/>
      <scheme val="minor"/>
    </font>
    <font>
      <b/>
      <sz val="10"/>
      <color rgb="FF00347B"/>
      <name val="Source Sans Pro"/>
      <family val="2"/>
    </font>
    <font>
      <b/>
      <sz val="10"/>
      <color rgb="FFE62790"/>
      <name val="Source Sans Pro"/>
      <family val="2"/>
    </font>
    <font>
      <sz val="9"/>
      <color rgb="FF111111"/>
      <name val="Roboto"/>
    </font>
    <font>
      <sz val="8"/>
      <color rgb="FF226FB7"/>
      <name val="Tahoma"/>
      <family val="2"/>
    </font>
    <font>
      <sz val="8"/>
      <color rgb="FF092C74"/>
      <name val="Tahoma"/>
      <family val="2"/>
    </font>
    <font>
      <sz val="11"/>
      <color theme="1"/>
      <name val="Helvetica"/>
    </font>
    <font>
      <b/>
      <sz val="11"/>
      <color theme="1"/>
      <name val="Helvetica"/>
    </font>
    <font>
      <sz val="11"/>
      <color rgb="FFFF0000"/>
      <name val="Calibri"/>
      <family val="2"/>
      <scheme val="minor"/>
    </font>
    <font>
      <i/>
      <sz val="14"/>
      <color rgb="FF050505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vertAlign val="superscript"/>
      <sz val="14"/>
      <color rgb="FF050505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0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1">
    <xf numFmtId="0" fontId="0" fillId="0" borderId="0" xfId="0"/>
    <xf numFmtId="15" fontId="0" fillId="0" borderId="0" xfId="0" applyNumberFormat="1"/>
    <xf numFmtId="43" fontId="0" fillId="0" borderId="0" xfId="1" applyFont="1"/>
    <xf numFmtId="164" fontId="0" fillId="0" borderId="0" xfId="1" applyNumberFormat="1" applyFont="1"/>
    <xf numFmtId="9" fontId="0" fillId="0" borderId="0" xfId="2" applyNumberFormat="1" applyFont="1"/>
    <xf numFmtId="0" fontId="2" fillId="0" borderId="0" xfId="0" applyFont="1"/>
    <xf numFmtId="0" fontId="2" fillId="0" borderId="0" xfId="0" quotePrefix="1" applyFont="1"/>
    <xf numFmtId="164" fontId="0" fillId="0" borderId="0" xfId="0" applyNumberFormat="1"/>
    <xf numFmtId="164" fontId="3" fillId="0" borderId="0" xfId="0" applyNumberFormat="1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1" applyNumberFormat="1" applyFont="1" applyBorder="1"/>
    <xf numFmtId="0" fontId="2" fillId="0" borderId="1" xfId="0" applyFont="1" applyBorder="1"/>
    <xf numFmtId="0" fontId="4" fillId="0" borderId="0" xfId="3" applyAlignment="1">
      <alignment vertical="center"/>
    </xf>
    <xf numFmtId="0" fontId="2" fillId="0" borderId="2" xfId="0" applyFont="1" applyFill="1" applyBorder="1"/>
    <xf numFmtId="165" fontId="0" fillId="0" borderId="0" xfId="2" applyNumberFormat="1" applyFont="1"/>
    <xf numFmtId="10" fontId="0" fillId="0" borderId="0" xfId="2" applyNumberFormat="1" applyFont="1"/>
    <xf numFmtId="0" fontId="4" fillId="0" borderId="0" xfId="3"/>
    <xf numFmtId="3" fontId="6" fillId="0" borderId="0" xfId="0" applyNumberFormat="1" applyFont="1"/>
    <xf numFmtId="3" fontId="7" fillId="0" borderId="0" xfId="0" applyNumberFormat="1" applyFont="1"/>
    <xf numFmtId="10" fontId="0" fillId="0" borderId="0" xfId="0" applyNumberFormat="1"/>
    <xf numFmtId="43" fontId="0" fillId="0" borderId="0" xfId="0" applyNumberFormat="1"/>
    <xf numFmtId="2" fontId="0" fillId="0" borderId="0" xfId="0" applyNumberFormat="1"/>
    <xf numFmtId="9" fontId="0" fillId="0" borderId="0" xfId="0" applyNumberFormat="1"/>
    <xf numFmtId="0" fontId="2" fillId="0" borderId="2" xfId="0" applyFont="1" applyBorder="1"/>
    <xf numFmtId="164" fontId="0" fillId="0" borderId="0" xfId="1" applyNumberFormat="1" applyFont="1" applyBorder="1"/>
    <xf numFmtId="164" fontId="3" fillId="0" borderId="0" xfId="1" applyNumberFormat="1" applyFont="1" applyBorder="1"/>
    <xf numFmtId="0" fontId="2" fillId="0" borderId="0" xfId="0" applyFont="1" applyBorder="1"/>
    <xf numFmtId="166" fontId="0" fillId="0" borderId="0" xfId="0" applyNumberFormat="1" applyBorder="1"/>
    <xf numFmtId="0" fontId="2" fillId="0" borderId="3" xfId="0" applyFont="1" applyFill="1" applyBorder="1"/>
    <xf numFmtId="164" fontId="0" fillId="0" borderId="3" xfId="0" applyNumberFormat="1" applyBorder="1"/>
    <xf numFmtId="0" fontId="2" fillId="0" borderId="1" xfId="0" applyFont="1" applyFill="1" applyBorder="1" applyAlignment="1">
      <alignment horizontal="right"/>
    </xf>
    <xf numFmtId="166" fontId="0" fillId="0" borderId="1" xfId="0" applyNumberFormat="1" applyBorder="1"/>
    <xf numFmtId="0" fontId="2" fillId="0" borderId="3" xfId="0" applyFont="1" applyFill="1" applyBorder="1" applyAlignment="1">
      <alignment horizontal="right"/>
    </xf>
    <xf numFmtId="166" fontId="0" fillId="0" borderId="3" xfId="0" applyNumberForma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3" fontId="0" fillId="0" borderId="0" xfId="0" applyNumberFormat="1"/>
    <xf numFmtId="43" fontId="3" fillId="0" borderId="1" xfId="1" applyNumberFormat="1" applyFont="1" applyBorder="1"/>
    <xf numFmtId="167" fontId="3" fillId="0" borderId="1" xfId="1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9" fontId="0" fillId="0" borderId="0" xfId="2" applyFont="1"/>
    <xf numFmtId="0" fontId="5" fillId="0" borderId="0" xfId="0" applyFont="1" applyAlignment="1">
      <alignment vertical="top" wrapText="1"/>
    </xf>
    <xf numFmtId="3" fontId="8" fillId="0" borderId="0" xfId="0" applyNumberFormat="1" applyFont="1"/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3" fontId="10" fillId="2" borderId="0" xfId="0" applyNumberFormat="1" applyFont="1" applyFill="1" applyAlignment="1">
      <alignment horizontal="left" vertical="center" wrapText="1"/>
    </xf>
    <xf numFmtId="10" fontId="10" fillId="2" borderId="0" xfId="0" applyNumberFormat="1" applyFont="1" applyFill="1" applyAlignment="1">
      <alignment horizontal="left" vertical="center" wrapText="1"/>
    </xf>
    <xf numFmtId="168" fontId="0" fillId="0" borderId="0" xfId="2" applyNumberFormat="1" applyFont="1"/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right" vertical="center" wrapText="1"/>
    </xf>
    <xf numFmtId="10" fontId="11" fillId="0" borderId="5" xfId="0" applyNumberFormat="1" applyFont="1" applyBorder="1" applyAlignment="1">
      <alignment horizontal="right" vertical="center" wrapText="1"/>
    </xf>
    <xf numFmtId="3" fontId="11" fillId="0" borderId="5" xfId="0" applyNumberFormat="1" applyFont="1" applyBorder="1" applyAlignment="1">
      <alignment horizontal="right" vertical="center" wrapText="1"/>
    </xf>
    <xf numFmtId="0" fontId="12" fillId="3" borderId="5" xfId="0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right" vertical="center" wrapText="1"/>
    </xf>
    <xf numFmtId="9" fontId="11" fillId="3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" fontId="0" fillId="0" borderId="1" xfId="0" applyNumberFormat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13" fillId="0" borderId="0" xfId="0" applyFont="1"/>
    <xf numFmtId="169" fontId="0" fillId="0" borderId="0" xfId="0" applyNumberFormat="1"/>
    <xf numFmtId="0" fontId="3" fillId="5" borderId="1" xfId="0" applyFont="1" applyFill="1" applyBorder="1"/>
    <xf numFmtId="3" fontId="3" fillId="5" borderId="1" xfId="0" applyNumberFormat="1" applyFont="1" applyFill="1" applyBorder="1"/>
    <xf numFmtId="164" fontId="3" fillId="5" borderId="1" xfId="1" applyNumberFormat="1" applyFont="1" applyFill="1" applyBorder="1"/>
    <xf numFmtId="166" fontId="3" fillId="5" borderId="1" xfId="0" applyNumberFormat="1" applyFont="1" applyFill="1" applyBorder="1"/>
    <xf numFmtId="164" fontId="3" fillId="5" borderId="1" xfId="0" applyNumberFormat="1" applyFont="1" applyFill="1" applyBorder="1"/>
    <xf numFmtId="0" fontId="2" fillId="5" borderId="1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right" wrapText="1"/>
    </xf>
    <xf numFmtId="0" fontId="0" fillId="6" borderId="0" xfId="0" applyFill="1"/>
    <xf numFmtId="0" fontId="0" fillId="7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0" borderId="1" xfId="1" applyNumberFormat="1" applyFont="1" applyBorder="1" applyAlignment="1">
      <alignment horizontal="center"/>
    </xf>
    <xf numFmtId="0" fontId="4" fillId="8" borderId="0" xfId="3" applyFill="1" applyAlignment="1">
      <alignment vertical="center"/>
    </xf>
    <xf numFmtId="0" fontId="0" fillId="8" borderId="0" xfId="0" applyFill="1"/>
    <xf numFmtId="0" fontId="2" fillId="8" borderId="1" xfId="0" applyFont="1" applyFill="1" applyBorder="1"/>
    <xf numFmtId="3" fontId="0" fillId="8" borderId="1" xfId="0" applyNumberFormat="1" applyFill="1" applyBorder="1"/>
    <xf numFmtId="0" fontId="0" fillId="8" borderId="1" xfId="0" applyFill="1" applyBorder="1"/>
    <xf numFmtId="164" fontId="0" fillId="8" borderId="1" xfId="1" applyNumberFormat="1" applyFont="1" applyFill="1" applyBorder="1"/>
    <xf numFmtId="166" fontId="0" fillId="8" borderId="1" xfId="0" applyNumberFormat="1" applyFill="1" applyBorder="1"/>
    <xf numFmtId="3" fontId="3" fillId="8" borderId="1" xfId="0" applyNumberFormat="1" applyFont="1" applyFill="1" applyBorder="1"/>
    <xf numFmtId="0" fontId="4" fillId="8" borderId="0" xfId="3" applyFill="1"/>
    <xf numFmtId="3" fontId="0" fillId="8" borderId="0" xfId="0" applyNumberFormat="1" applyFill="1"/>
    <xf numFmtId="164" fontId="0" fillId="8" borderId="0" xfId="0" applyNumberFormat="1" applyFill="1"/>
    <xf numFmtId="164" fontId="0" fillId="8" borderId="1" xfId="0" applyNumberFormat="1" applyFill="1" applyBorder="1"/>
    <xf numFmtId="0" fontId="2" fillId="0" borderId="0" xfId="0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wrapText="1"/>
    </xf>
    <xf numFmtId="0" fontId="0" fillId="5" borderId="1" xfId="0" applyFill="1" applyBorder="1"/>
    <xf numFmtId="166" fontId="0" fillId="5" borderId="1" xfId="0" applyNumberFormat="1" applyFill="1" applyBorder="1"/>
    <xf numFmtId="0" fontId="3" fillId="8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1" fontId="0" fillId="0" borderId="0" xfId="0" applyNumberFormat="1"/>
    <xf numFmtId="16" fontId="0" fillId="9" borderId="1" xfId="0" applyNumberFormat="1" applyFill="1" applyBorder="1"/>
    <xf numFmtId="0" fontId="0" fillId="9" borderId="1" xfId="0" applyFill="1" applyBorder="1" applyAlignment="1">
      <alignment horizontal="center"/>
    </xf>
    <xf numFmtId="0" fontId="0" fillId="9" borderId="0" xfId="0" applyFill="1" applyAlignment="1"/>
    <xf numFmtId="0" fontId="0" fillId="9" borderId="4" xfId="0" applyFill="1" applyBorder="1" applyAlignment="1"/>
    <xf numFmtId="16" fontId="13" fillId="9" borderId="1" xfId="0" applyNumberFormat="1" applyFont="1" applyFill="1" applyBorder="1"/>
    <xf numFmtId="164" fontId="13" fillId="0" borderId="1" xfId="1" applyNumberFormat="1" applyFont="1" applyBorder="1"/>
    <xf numFmtId="0" fontId="16" fillId="0" borderId="3" xfId="0" applyFont="1" applyFill="1" applyBorder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right" wrapText="1"/>
    </xf>
    <xf numFmtId="0" fontId="16" fillId="0" borderId="1" xfId="0" applyFont="1" applyFill="1" applyBorder="1" applyAlignment="1">
      <alignment horizontal="right" wrapText="1"/>
    </xf>
    <xf numFmtId="164" fontId="18" fillId="0" borderId="1" xfId="1" applyNumberFormat="1" applyFont="1" applyBorder="1"/>
    <xf numFmtId="0" fontId="18" fillId="0" borderId="1" xfId="0" applyFont="1" applyBorder="1"/>
    <xf numFmtId="166" fontId="18" fillId="0" borderId="1" xfId="0" applyNumberFormat="1" applyFont="1" applyBorder="1"/>
    <xf numFmtId="164" fontId="18" fillId="0" borderId="3" xfId="0" applyNumberFormat="1" applyFont="1" applyBorder="1"/>
    <xf numFmtId="164" fontId="17" fillId="0" borderId="3" xfId="0" applyNumberFormat="1" applyFont="1" applyBorder="1" applyAlignment="1">
      <alignment horizontal="left"/>
    </xf>
    <xf numFmtId="164" fontId="17" fillId="0" borderId="1" xfId="1" applyNumberFormat="1" applyFont="1" applyBorder="1"/>
    <xf numFmtId="0" fontId="17" fillId="0" borderId="1" xfId="0" applyFont="1" applyBorder="1"/>
    <xf numFmtId="167" fontId="17" fillId="0" borderId="1" xfId="1" applyNumberFormat="1" applyFont="1" applyBorder="1"/>
    <xf numFmtId="0" fontId="18" fillId="0" borderId="0" xfId="0" applyFont="1"/>
    <xf numFmtId="0" fontId="17" fillId="0" borderId="1" xfId="0" applyFont="1" applyFill="1" applyBorder="1" applyAlignment="1">
      <alignment horizontal="right"/>
    </xf>
    <xf numFmtId="43" fontId="18" fillId="0" borderId="1" xfId="1" applyNumberFormat="1" applyFont="1" applyBorder="1"/>
    <xf numFmtId="43" fontId="17" fillId="0" borderId="1" xfId="1" applyNumberFormat="1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3" fontId="5" fillId="0" borderId="0" xfId="0" applyNumberFormat="1" applyFont="1" applyAlignment="1">
      <alignment vertical="top" wrapText="1"/>
    </xf>
    <xf numFmtId="164" fontId="5" fillId="0" borderId="0" xfId="1" applyNumberFormat="1" applyFont="1" applyAlignment="1">
      <alignment vertical="top" wrapText="1"/>
    </xf>
    <xf numFmtId="15" fontId="2" fillId="0" borderId="0" xfId="0" applyNumberFormat="1" applyFont="1"/>
    <xf numFmtId="0" fontId="5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20" fillId="0" borderId="7" xfId="3" applyFont="1" applyBorder="1" applyAlignment="1">
      <alignment horizontal="left" wrapText="1"/>
    </xf>
    <xf numFmtId="0" fontId="0" fillId="9" borderId="4" xfId="0" applyFill="1" applyBorder="1" applyAlignment="1">
      <alignment horizontal="center"/>
    </xf>
    <xf numFmtId="0" fontId="0" fillId="9" borderId="0" xfId="0" applyFill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0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2400"/>
              <a:t>Hospitalisations UofA/</a:t>
            </a:r>
            <a:r>
              <a:rPr lang="en-CA" sz="2400" b="0" i="0" u="none" strike="noStrike" baseline="0">
                <a:effectLst/>
              </a:rPr>
              <a:t>Mazankowski </a:t>
            </a:r>
            <a:r>
              <a:rPr lang="en-CA" sz="2400"/>
              <a:t>/Stollery to September 10</a:t>
            </a:r>
            <a:r>
              <a:rPr lang="en-CA" sz="2400" baseline="30000"/>
              <a:t>th</a:t>
            </a:r>
            <a:r>
              <a:rPr lang="en-CA" sz="2400"/>
              <a:t> 2021.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2805136022149288E-2"/>
          <c:y val="9.5621636788166778E-2"/>
          <c:w val="0.95070421987525466"/>
          <c:h val="0.81098762861939289"/>
        </c:manualLayout>
      </c:layout>
      <c:lineChart>
        <c:grouping val="standard"/>
        <c:varyColors val="0"/>
        <c:ser>
          <c:idx val="0"/>
          <c:order val="0"/>
          <c:tx>
            <c:strRef>
              <c:f>'UofA-Maz-Data'!$B$1</c:f>
              <c:strCache>
                <c:ptCount val="1"/>
                <c:pt idx="0">
                  <c:v>Current 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7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C8-46E5-8E3A-23D63E629D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'UofA-Maz-Data'!$A$2:$A$153</c:f>
              <c:numCache>
                <c:formatCode>d\-mmm\-yy</c:formatCode>
                <c:ptCount val="152"/>
                <c:pt idx="0">
                  <c:v>44214</c:v>
                </c:pt>
                <c:pt idx="1">
                  <c:v>44215</c:v>
                </c:pt>
                <c:pt idx="2">
                  <c:v>44216</c:v>
                </c:pt>
                <c:pt idx="3">
                  <c:v>44217</c:v>
                </c:pt>
                <c:pt idx="4">
                  <c:v>44218</c:v>
                </c:pt>
                <c:pt idx="5">
                  <c:v>44221</c:v>
                </c:pt>
                <c:pt idx="6">
                  <c:v>44222</c:v>
                </c:pt>
                <c:pt idx="7">
                  <c:v>44223</c:v>
                </c:pt>
                <c:pt idx="8">
                  <c:v>44224</c:v>
                </c:pt>
                <c:pt idx="9">
                  <c:v>44225</c:v>
                </c:pt>
                <c:pt idx="10">
                  <c:v>44228</c:v>
                </c:pt>
                <c:pt idx="11">
                  <c:v>44229</c:v>
                </c:pt>
                <c:pt idx="12">
                  <c:v>44230</c:v>
                </c:pt>
                <c:pt idx="13">
                  <c:v>44231</c:v>
                </c:pt>
                <c:pt idx="14">
                  <c:v>44232</c:v>
                </c:pt>
                <c:pt idx="15">
                  <c:v>44235</c:v>
                </c:pt>
                <c:pt idx="16">
                  <c:v>44236</c:v>
                </c:pt>
                <c:pt idx="17">
                  <c:v>44237</c:v>
                </c:pt>
                <c:pt idx="18">
                  <c:v>44249</c:v>
                </c:pt>
                <c:pt idx="19">
                  <c:v>44250</c:v>
                </c:pt>
                <c:pt idx="20">
                  <c:v>44251</c:v>
                </c:pt>
                <c:pt idx="21">
                  <c:v>44252</c:v>
                </c:pt>
                <c:pt idx="22">
                  <c:v>44253</c:v>
                </c:pt>
                <c:pt idx="23">
                  <c:v>44254</c:v>
                </c:pt>
                <c:pt idx="24">
                  <c:v>44255</c:v>
                </c:pt>
                <c:pt idx="25">
                  <c:v>44256</c:v>
                </c:pt>
                <c:pt idx="26">
                  <c:v>44257</c:v>
                </c:pt>
                <c:pt idx="27">
                  <c:v>44258</c:v>
                </c:pt>
                <c:pt idx="28">
                  <c:v>44259</c:v>
                </c:pt>
                <c:pt idx="29">
                  <c:v>44260</c:v>
                </c:pt>
                <c:pt idx="30">
                  <c:v>44261</c:v>
                </c:pt>
                <c:pt idx="31">
                  <c:v>44262</c:v>
                </c:pt>
                <c:pt idx="32">
                  <c:v>44263</c:v>
                </c:pt>
                <c:pt idx="33">
                  <c:v>44264</c:v>
                </c:pt>
                <c:pt idx="34">
                  <c:v>44265</c:v>
                </c:pt>
                <c:pt idx="35">
                  <c:v>44266</c:v>
                </c:pt>
                <c:pt idx="36">
                  <c:v>44267</c:v>
                </c:pt>
                <c:pt idx="37">
                  <c:v>44268</c:v>
                </c:pt>
                <c:pt idx="38">
                  <c:v>44269</c:v>
                </c:pt>
                <c:pt idx="39">
                  <c:v>44270</c:v>
                </c:pt>
                <c:pt idx="40">
                  <c:v>44271</c:v>
                </c:pt>
                <c:pt idx="41">
                  <c:v>44272</c:v>
                </c:pt>
                <c:pt idx="42">
                  <c:v>44273</c:v>
                </c:pt>
                <c:pt idx="43">
                  <c:v>44274</c:v>
                </c:pt>
                <c:pt idx="44">
                  <c:v>44275</c:v>
                </c:pt>
                <c:pt idx="45">
                  <c:v>44276</c:v>
                </c:pt>
                <c:pt idx="46">
                  <c:v>44277</c:v>
                </c:pt>
                <c:pt idx="47">
                  <c:v>44278</c:v>
                </c:pt>
                <c:pt idx="48">
                  <c:v>44279</c:v>
                </c:pt>
                <c:pt idx="49">
                  <c:v>44280</c:v>
                </c:pt>
                <c:pt idx="50">
                  <c:v>44283</c:v>
                </c:pt>
                <c:pt idx="51">
                  <c:v>44284</c:v>
                </c:pt>
                <c:pt idx="52">
                  <c:v>44285</c:v>
                </c:pt>
                <c:pt idx="53">
                  <c:v>44291</c:v>
                </c:pt>
                <c:pt idx="54">
                  <c:v>44298</c:v>
                </c:pt>
                <c:pt idx="55">
                  <c:v>44299</c:v>
                </c:pt>
                <c:pt idx="56">
                  <c:v>44300</c:v>
                </c:pt>
                <c:pt idx="57">
                  <c:v>44301</c:v>
                </c:pt>
                <c:pt idx="58">
                  <c:v>44302</c:v>
                </c:pt>
                <c:pt idx="59">
                  <c:v>44303</c:v>
                </c:pt>
                <c:pt idx="60">
                  <c:v>44306</c:v>
                </c:pt>
                <c:pt idx="61">
                  <c:v>44307</c:v>
                </c:pt>
                <c:pt idx="62">
                  <c:v>44308</c:v>
                </c:pt>
                <c:pt idx="63">
                  <c:v>44309</c:v>
                </c:pt>
                <c:pt idx="64">
                  <c:v>44310</c:v>
                </c:pt>
                <c:pt idx="65">
                  <c:v>44311</c:v>
                </c:pt>
                <c:pt idx="66">
                  <c:v>44312</c:v>
                </c:pt>
                <c:pt idx="67">
                  <c:v>44314</c:v>
                </c:pt>
                <c:pt idx="68">
                  <c:v>44315</c:v>
                </c:pt>
                <c:pt idx="69">
                  <c:v>44320</c:v>
                </c:pt>
                <c:pt idx="70">
                  <c:v>44321</c:v>
                </c:pt>
                <c:pt idx="71">
                  <c:v>44322</c:v>
                </c:pt>
                <c:pt idx="72">
                  <c:v>44323</c:v>
                </c:pt>
                <c:pt idx="73">
                  <c:v>44324</c:v>
                </c:pt>
                <c:pt idx="74">
                  <c:v>44327</c:v>
                </c:pt>
                <c:pt idx="75">
                  <c:v>44328</c:v>
                </c:pt>
                <c:pt idx="76">
                  <c:v>44329</c:v>
                </c:pt>
                <c:pt idx="77">
                  <c:v>44330</c:v>
                </c:pt>
                <c:pt idx="78">
                  <c:v>44333</c:v>
                </c:pt>
                <c:pt idx="79">
                  <c:v>44334</c:v>
                </c:pt>
                <c:pt idx="80">
                  <c:v>44335</c:v>
                </c:pt>
                <c:pt idx="81">
                  <c:v>44336</c:v>
                </c:pt>
                <c:pt idx="82">
                  <c:v>44337</c:v>
                </c:pt>
                <c:pt idx="83">
                  <c:v>44339</c:v>
                </c:pt>
                <c:pt idx="84">
                  <c:v>44340</c:v>
                </c:pt>
                <c:pt idx="85">
                  <c:v>44341</c:v>
                </c:pt>
                <c:pt idx="86">
                  <c:v>44342</c:v>
                </c:pt>
                <c:pt idx="87">
                  <c:v>44343</c:v>
                </c:pt>
                <c:pt idx="88">
                  <c:v>44344</c:v>
                </c:pt>
                <c:pt idx="89">
                  <c:v>44347</c:v>
                </c:pt>
                <c:pt idx="90">
                  <c:v>44348</c:v>
                </c:pt>
                <c:pt idx="91">
                  <c:v>44349</c:v>
                </c:pt>
                <c:pt idx="92">
                  <c:v>44350</c:v>
                </c:pt>
                <c:pt idx="93">
                  <c:v>44351</c:v>
                </c:pt>
                <c:pt idx="94">
                  <c:v>44355</c:v>
                </c:pt>
                <c:pt idx="95">
                  <c:v>44356</c:v>
                </c:pt>
                <c:pt idx="96">
                  <c:v>44357</c:v>
                </c:pt>
                <c:pt idx="97">
                  <c:v>44358</c:v>
                </c:pt>
                <c:pt idx="98">
                  <c:v>44361</c:v>
                </c:pt>
                <c:pt idx="99">
                  <c:v>44362</c:v>
                </c:pt>
                <c:pt idx="100">
                  <c:v>44363</c:v>
                </c:pt>
                <c:pt idx="101">
                  <c:v>44364</c:v>
                </c:pt>
                <c:pt idx="102">
                  <c:v>44365</c:v>
                </c:pt>
                <c:pt idx="103">
                  <c:v>44368</c:v>
                </c:pt>
                <c:pt idx="104">
                  <c:v>44402</c:v>
                </c:pt>
                <c:pt idx="105">
                  <c:v>44403</c:v>
                </c:pt>
                <c:pt idx="106">
                  <c:v>44404</c:v>
                </c:pt>
                <c:pt idx="107">
                  <c:v>44405</c:v>
                </c:pt>
                <c:pt idx="108">
                  <c:v>44406</c:v>
                </c:pt>
                <c:pt idx="109">
                  <c:v>44407</c:v>
                </c:pt>
                <c:pt idx="110">
                  <c:v>44408</c:v>
                </c:pt>
                <c:pt idx="111">
                  <c:v>44409</c:v>
                </c:pt>
                <c:pt idx="112">
                  <c:v>44410</c:v>
                </c:pt>
                <c:pt idx="113">
                  <c:v>44411</c:v>
                </c:pt>
                <c:pt idx="114">
                  <c:v>44412</c:v>
                </c:pt>
                <c:pt idx="115">
                  <c:v>44413</c:v>
                </c:pt>
                <c:pt idx="116">
                  <c:v>44414</c:v>
                </c:pt>
                <c:pt idx="117">
                  <c:v>44415</c:v>
                </c:pt>
                <c:pt idx="118">
                  <c:v>44416</c:v>
                </c:pt>
                <c:pt idx="119">
                  <c:v>44417</c:v>
                </c:pt>
                <c:pt idx="120">
                  <c:v>44418</c:v>
                </c:pt>
                <c:pt idx="121">
                  <c:v>44419</c:v>
                </c:pt>
                <c:pt idx="122">
                  <c:v>44420</c:v>
                </c:pt>
                <c:pt idx="123">
                  <c:v>44421</c:v>
                </c:pt>
                <c:pt idx="124">
                  <c:v>44422</c:v>
                </c:pt>
                <c:pt idx="125">
                  <c:v>44423</c:v>
                </c:pt>
                <c:pt idx="126">
                  <c:v>44424</c:v>
                </c:pt>
                <c:pt idx="127">
                  <c:v>44425</c:v>
                </c:pt>
                <c:pt idx="128">
                  <c:v>44426</c:v>
                </c:pt>
                <c:pt idx="129">
                  <c:v>44427</c:v>
                </c:pt>
                <c:pt idx="130">
                  <c:v>44428</c:v>
                </c:pt>
                <c:pt idx="131">
                  <c:v>44429</c:v>
                </c:pt>
                <c:pt idx="132">
                  <c:v>44430</c:v>
                </c:pt>
                <c:pt idx="133">
                  <c:v>44431</c:v>
                </c:pt>
                <c:pt idx="134">
                  <c:v>44432</c:v>
                </c:pt>
                <c:pt idx="135">
                  <c:v>44433</c:v>
                </c:pt>
                <c:pt idx="136">
                  <c:v>44434</c:v>
                </c:pt>
                <c:pt idx="137">
                  <c:v>44435</c:v>
                </c:pt>
                <c:pt idx="138">
                  <c:v>44436</c:v>
                </c:pt>
                <c:pt idx="139">
                  <c:v>44437</c:v>
                </c:pt>
                <c:pt idx="140">
                  <c:v>44438</c:v>
                </c:pt>
                <c:pt idx="141">
                  <c:v>44439</c:v>
                </c:pt>
                <c:pt idx="142">
                  <c:v>44440</c:v>
                </c:pt>
                <c:pt idx="143">
                  <c:v>44441</c:v>
                </c:pt>
                <c:pt idx="144">
                  <c:v>44442</c:v>
                </c:pt>
                <c:pt idx="145">
                  <c:v>44443</c:v>
                </c:pt>
                <c:pt idx="146">
                  <c:v>44444</c:v>
                </c:pt>
                <c:pt idx="147">
                  <c:v>44445</c:v>
                </c:pt>
                <c:pt idx="148">
                  <c:v>44446</c:v>
                </c:pt>
                <c:pt idx="149">
                  <c:v>44447</c:v>
                </c:pt>
                <c:pt idx="150">
                  <c:v>44448</c:v>
                </c:pt>
                <c:pt idx="151">
                  <c:v>44449</c:v>
                </c:pt>
              </c:numCache>
            </c:numRef>
          </c:cat>
          <c:val>
            <c:numRef>
              <c:f>'UofA-Maz-Data'!$B$2:$B$153</c:f>
              <c:numCache>
                <c:formatCode>General</c:formatCode>
                <c:ptCount val="152"/>
                <c:pt idx="0">
                  <c:v>37</c:v>
                </c:pt>
                <c:pt idx="1">
                  <c:v>30</c:v>
                </c:pt>
                <c:pt idx="2">
                  <c:v>29</c:v>
                </c:pt>
                <c:pt idx="3">
                  <c:v>29</c:v>
                </c:pt>
                <c:pt idx="4">
                  <c:v>30</c:v>
                </c:pt>
                <c:pt idx="5">
                  <c:v>27</c:v>
                </c:pt>
                <c:pt idx="6">
                  <c:v>23</c:v>
                </c:pt>
                <c:pt idx="7">
                  <c:v>21</c:v>
                </c:pt>
                <c:pt idx="8">
                  <c:v>21</c:v>
                </c:pt>
                <c:pt idx="9">
                  <c:v>22</c:v>
                </c:pt>
                <c:pt idx="10">
                  <c:v>25</c:v>
                </c:pt>
                <c:pt idx="11">
                  <c:v>17</c:v>
                </c:pt>
                <c:pt idx="12">
                  <c:v>16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10</c:v>
                </c:pt>
                <c:pt idx="19">
                  <c:v>9</c:v>
                </c:pt>
                <c:pt idx="20">
                  <c:v>10</c:v>
                </c:pt>
                <c:pt idx="21">
                  <c:v>8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10</c:v>
                </c:pt>
                <c:pt idx="27">
                  <c:v>10</c:v>
                </c:pt>
                <c:pt idx="28">
                  <c:v>12</c:v>
                </c:pt>
                <c:pt idx="29">
                  <c:v>10</c:v>
                </c:pt>
                <c:pt idx="30">
                  <c:v>10</c:v>
                </c:pt>
                <c:pt idx="31">
                  <c:v>14</c:v>
                </c:pt>
                <c:pt idx="32">
                  <c:v>13</c:v>
                </c:pt>
                <c:pt idx="33">
                  <c:v>16</c:v>
                </c:pt>
                <c:pt idx="34">
                  <c:v>15</c:v>
                </c:pt>
                <c:pt idx="35">
                  <c:v>16</c:v>
                </c:pt>
                <c:pt idx="36">
                  <c:v>19</c:v>
                </c:pt>
                <c:pt idx="37">
                  <c:v>20</c:v>
                </c:pt>
                <c:pt idx="38">
                  <c:v>23</c:v>
                </c:pt>
                <c:pt idx="39">
                  <c:v>21</c:v>
                </c:pt>
                <c:pt idx="40">
                  <c:v>19</c:v>
                </c:pt>
                <c:pt idx="41">
                  <c:v>18</c:v>
                </c:pt>
                <c:pt idx="42">
                  <c:v>21</c:v>
                </c:pt>
                <c:pt idx="43">
                  <c:v>19</c:v>
                </c:pt>
                <c:pt idx="44">
                  <c:v>19</c:v>
                </c:pt>
                <c:pt idx="45">
                  <c:v>22</c:v>
                </c:pt>
                <c:pt idx="46">
                  <c:v>19</c:v>
                </c:pt>
                <c:pt idx="47">
                  <c:v>18</c:v>
                </c:pt>
                <c:pt idx="48">
                  <c:v>16</c:v>
                </c:pt>
                <c:pt idx="49">
                  <c:v>15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16</c:v>
                </c:pt>
                <c:pt idx="54">
                  <c:v>27</c:v>
                </c:pt>
                <c:pt idx="55">
                  <c:v>25</c:v>
                </c:pt>
                <c:pt idx="56">
                  <c:v>31</c:v>
                </c:pt>
                <c:pt idx="57">
                  <c:v>23</c:v>
                </c:pt>
                <c:pt idx="58">
                  <c:v>20</c:v>
                </c:pt>
                <c:pt idx="59">
                  <c:v>24</c:v>
                </c:pt>
                <c:pt idx="60">
                  <c:v>28</c:v>
                </c:pt>
                <c:pt idx="61">
                  <c:v>29</c:v>
                </c:pt>
                <c:pt idx="62">
                  <c:v>36</c:v>
                </c:pt>
                <c:pt idx="63">
                  <c:v>41</c:v>
                </c:pt>
                <c:pt idx="64">
                  <c:v>50</c:v>
                </c:pt>
                <c:pt idx="65">
                  <c:v>49</c:v>
                </c:pt>
                <c:pt idx="66">
                  <c:v>52</c:v>
                </c:pt>
                <c:pt idx="67">
                  <c:v>55</c:v>
                </c:pt>
                <c:pt idx="68">
                  <c:v>49</c:v>
                </c:pt>
                <c:pt idx="69">
                  <c:v>45</c:v>
                </c:pt>
                <c:pt idx="70">
                  <c:v>45</c:v>
                </c:pt>
                <c:pt idx="71">
                  <c:v>43</c:v>
                </c:pt>
                <c:pt idx="72">
                  <c:v>40</c:v>
                </c:pt>
                <c:pt idx="73">
                  <c:v>41</c:v>
                </c:pt>
                <c:pt idx="74">
                  <c:v>47</c:v>
                </c:pt>
                <c:pt idx="75">
                  <c:v>50</c:v>
                </c:pt>
                <c:pt idx="76">
                  <c:v>46</c:v>
                </c:pt>
                <c:pt idx="77">
                  <c:v>47</c:v>
                </c:pt>
                <c:pt idx="78">
                  <c:v>47</c:v>
                </c:pt>
                <c:pt idx="79">
                  <c:v>41</c:v>
                </c:pt>
                <c:pt idx="80">
                  <c:v>40</c:v>
                </c:pt>
                <c:pt idx="81">
                  <c:v>44</c:v>
                </c:pt>
                <c:pt idx="82">
                  <c:v>38</c:v>
                </c:pt>
                <c:pt idx="83">
                  <c:v>34</c:v>
                </c:pt>
                <c:pt idx="84">
                  <c:v>23</c:v>
                </c:pt>
                <c:pt idx="85">
                  <c:v>23</c:v>
                </c:pt>
                <c:pt idx="86">
                  <c:v>21</c:v>
                </c:pt>
                <c:pt idx="87">
                  <c:v>22</c:v>
                </c:pt>
                <c:pt idx="88">
                  <c:v>15</c:v>
                </c:pt>
                <c:pt idx="89">
                  <c:v>12</c:v>
                </c:pt>
                <c:pt idx="90">
                  <c:v>12</c:v>
                </c:pt>
                <c:pt idx="91">
                  <c:v>22</c:v>
                </c:pt>
                <c:pt idx="92">
                  <c:v>24</c:v>
                </c:pt>
                <c:pt idx="93">
                  <c:v>26</c:v>
                </c:pt>
                <c:pt idx="94">
                  <c:v>16</c:v>
                </c:pt>
                <c:pt idx="95">
                  <c:v>13</c:v>
                </c:pt>
                <c:pt idx="96">
                  <c:v>11</c:v>
                </c:pt>
                <c:pt idx="97">
                  <c:v>8</c:v>
                </c:pt>
                <c:pt idx="98">
                  <c:v>8</c:v>
                </c:pt>
                <c:pt idx="99">
                  <c:v>7</c:v>
                </c:pt>
                <c:pt idx="100">
                  <c:v>8</c:v>
                </c:pt>
                <c:pt idx="101">
                  <c:v>8</c:v>
                </c:pt>
                <c:pt idx="102">
                  <c:v>4</c:v>
                </c:pt>
                <c:pt idx="103">
                  <c:v>5</c:v>
                </c:pt>
                <c:pt idx="104">
                  <c:v>3</c:v>
                </c:pt>
                <c:pt idx="105">
                  <c:v>4</c:v>
                </c:pt>
                <c:pt idx="106">
                  <c:v>5</c:v>
                </c:pt>
                <c:pt idx="107">
                  <c:v>5</c:v>
                </c:pt>
                <c:pt idx="108">
                  <c:v>4</c:v>
                </c:pt>
                <c:pt idx="109">
                  <c:v>3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3</c:v>
                </c:pt>
                <c:pt idx="115">
                  <c:v>2</c:v>
                </c:pt>
                <c:pt idx="116">
                  <c:v>2</c:v>
                </c:pt>
                <c:pt idx="117">
                  <c:v>1</c:v>
                </c:pt>
                <c:pt idx="118">
                  <c:v>3</c:v>
                </c:pt>
                <c:pt idx="119">
                  <c:v>4</c:v>
                </c:pt>
                <c:pt idx="120">
                  <c:v>4</c:v>
                </c:pt>
                <c:pt idx="121">
                  <c:v>6</c:v>
                </c:pt>
                <c:pt idx="122">
                  <c:v>9</c:v>
                </c:pt>
                <c:pt idx="123">
                  <c:v>9</c:v>
                </c:pt>
                <c:pt idx="124">
                  <c:v>12</c:v>
                </c:pt>
                <c:pt idx="125">
                  <c:v>13</c:v>
                </c:pt>
                <c:pt idx="126">
                  <c:v>11</c:v>
                </c:pt>
                <c:pt idx="127">
                  <c:v>10</c:v>
                </c:pt>
                <c:pt idx="128">
                  <c:v>11</c:v>
                </c:pt>
                <c:pt idx="129">
                  <c:v>10</c:v>
                </c:pt>
                <c:pt idx="130">
                  <c:v>10</c:v>
                </c:pt>
                <c:pt idx="131">
                  <c:v>12</c:v>
                </c:pt>
                <c:pt idx="132">
                  <c:v>12</c:v>
                </c:pt>
                <c:pt idx="133">
                  <c:v>13</c:v>
                </c:pt>
                <c:pt idx="134">
                  <c:v>13</c:v>
                </c:pt>
                <c:pt idx="135">
                  <c:v>17</c:v>
                </c:pt>
                <c:pt idx="136">
                  <c:v>17</c:v>
                </c:pt>
                <c:pt idx="137">
                  <c:v>21</c:v>
                </c:pt>
                <c:pt idx="138">
                  <c:v>23</c:v>
                </c:pt>
                <c:pt idx="139">
                  <c:v>30</c:v>
                </c:pt>
                <c:pt idx="140">
                  <c:v>32</c:v>
                </c:pt>
                <c:pt idx="141">
                  <c:v>34</c:v>
                </c:pt>
                <c:pt idx="142">
                  <c:v>30</c:v>
                </c:pt>
                <c:pt idx="143">
                  <c:v>30</c:v>
                </c:pt>
                <c:pt idx="144">
                  <c:v>35</c:v>
                </c:pt>
                <c:pt idx="145">
                  <c:v>37</c:v>
                </c:pt>
                <c:pt idx="146">
                  <c:v>40</c:v>
                </c:pt>
                <c:pt idx="147">
                  <c:v>41</c:v>
                </c:pt>
                <c:pt idx="148">
                  <c:v>50</c:v>
                </c:pt>
                <c:pt idx="149">
                  <c:v>48</c:v>
                </c:pt>
                <c:pt idx="150">
                  <c:v>46</c:v>
                </c:pt>
                <c:pt idx="151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FA-4508-AEEA-EB5EBF508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8116784"/>
        <c:axId val="138811720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'UofA-Maz-Data'!$C$1</c15:sqref>
                        </c15:formulaRef>
                      </c:ext>
                    </c:extLst>
                    <c:strCache>
                      <c:ptCount val="1"/>
                      <c:pt idx="0">
                        <c:v>Old Data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'UofA-Maz-Data'!$A$2:$A$153</c15:sqref>
                        </c15:formulaRef>
                      </c:ext>
                    </c:extLst>
                    <c:numCache>
                      <c:formatCode>d\-mmm\-yy</c:formatCode>
                      <c:ptCount val="152"/>
                      <c:pt idx="0">
                        <c:v>44214</c:v>
                      </c:pt>
                      <c:pt idx="1">
                        <c:v>44215</c:v>
                      </c:pt>
                      <c:pt idx="2">
                        <c:v>44216</c:v>
                      </c:pt>
                      <c:pt idx="3">
                        <c:v>44217</c:v>
                      </c:pt>
                      <c:pt idx="4">
                        <c:v>44218</c:v>
                      </c:pt>
                      <c:pt idx="5">
                        <c:v>44221</c:v>
                      </c:pt>
                      <c:pt idx="6">
                        <c:v>44222</c:v>
                      </c:pt>
                      <c:pt idx="7">
                        <c:v>44223</c:v>
                      </c:pt>
                      <c:pt idx="8">
                        <c:v>44224</c:v>
                      </c:pt>
                      <c:pt idx="9">
                        <c:v>44225</c:v>
                      </c:pt>
                      <c:pt idx="10">
                        <c:v>44228</c:v>
                      </c:pt>
                      <c:pt idx="11">
                        <c:v>44229</c:v>
                      </c:pt>
                      <c:pt idx="12">
                        <c:v>44230</c:v>
                      </c:pt>
                      <c:pt idx="13">
                        <c:v>44231</c:v>
                      </c:pt>
                      <c:pt idx="14">
                        <c:v>44232</c:v>
                      </c:pt>
                      <c:pt idx="15">
                        <c:v>44235</c:v>
                      </c:pt>
                      <c:pt idx="16">
                        <c:v>44236</c:v>
                      </c:pt>
                      <c:pt idx="17">
                        <c:v>44237</c:v>
                      </c:pt>
                      <c:pt idx="18">
                        <c:v>44249</c:v>
                      </c:pt>
                      <c:pt idx="19">
                        <c:v>44250</c:v>
                      </c:pt>
                      <c:pt idx="20">
                        <c:v>44251</c:v>
                      </c:pt>
                      <c:pt idx="21">
                        <c:v>44252</c:v>
                      </c:pt>
                      <c:pt idx="22">
                        <c:v>44253</c:v>
                      </c:pt>
                      <c:pt idx="23">
                        <c:v>44254</c:v>
                      </c:pt>
                      <c:pt idx="24">
                        <c:v>44255</c:v>
                      </c:pt>
                      <c:pt idx="25">
                        <c:v>44256</c:v>
                      </c:pt>
                      <c:pt idx="26">
                        <c:v>44257</c:v>
                      </c:pt>
                      <c:pt idx="27">
                        <c:v>44258</c:v>
                      </c:pt>
                      <c:pt idx="28">
                        <c:v>44259</c:v>
                      </c:pt>
                      <c:pt idx="29">
                        <c:v>44260</c:v>
                      </c:pt>
                      <c:pt idx="30">
                        <c:v>44261</c:v>
                      </c:pt>
                      <c:pt idx="31">
                        <c:v>44262</c:v>
                      </c:pt>
                      <c:pt idx="32">
                        <c:v>44263</c:v>
                      </c:pt>
                      <c:pt idx="33">
                        <c:v>44264</c:v>
                      </c:pt>
                      <c:pt idx="34">
                        <c:v>44265</c:v>
                      </c:pt>
                      <c:pt idx="35">
                        <c:v>44266</c:v>
                      </c:pt>
                      <c:pt idx="36">
                        <c:v>44267</c:v>
                      </c:pt>
                      <c:pt idx="37">
                        <c:v>44268</c:v>
                      </c:pt>
                      <c:pt idx="38">
                        <c:v>44269</c:v>
                      </c:pt>
                      <c:pt idx="39">
                        <c:v>44270</c:v>
                      </c:pt>
                      <c:pt idx="40">
                        <c:v>44271</c:v>
                      </c:pt>
                      <c:pt idx="41">
                        <c:v>44272</c:v>
                      </c:pt>
                      <c:pt idx="42">
                        <c:v>44273</c:v>
                      </c:pt>
                      <c:pt idx="43">
                        <c:v>44274</c:v>
                      </c:pt>
                      <c:pt idx="44">
                        <c:v>44275</c:v>
                      </c:pt>
                      <c:pt idx="45">
                        <c:v>44276</c:v>
                      </c:pt>
                      <c:pt idx="46">
                        <c:v>44277</c:v>
                      </c:pt>
                      <c:pt idx="47">
                        <c:v>44278</c:v>
                      </c:pt>
                      <c:pt idx="48">
                        <c:v>44279</c:v>
                      </c:pt>
                      <c:pt idx="49">
                        <c:v>44280</c:v>
                      </c:pt>
                      <c:pt idx="50">
                        <c:v>44283</c:v>
                      </c:pt>
                      <c:pt idx="51">
                        <c:v>44284</c:v>
                      </c:pt>
                      <c:pt idx="52">
                        <c:v>44285</c:v>
                      </c:pt>
                      <c:pt idx="53">
                        <c:v>44291</c:v>
                      </c:pt>
                      <c:pt idx="54">
                        <c:v>44298</c:v>
                      </c:pt>
                      <c:pt idx="55">
                        <c:v>44299</c:v>
                      </c:pt>
                      <c:pt idx="56">
                        <c:v>44300</c:v>
                      </c:pt>
                      <c:pt idx="57">
                        <c:v>44301</c:v>
                      </c:pt>
                      <c:pt idx="58">
                        <c:v>44302</c:v>
                      </c:pt>
                      <c:pt idx="59">
                        <c:v>44303</c:v>
                      </c:pt>
                      <c:pt idx="60">
                        <c:v>44306</c:v>
                      </c:pt>
                      <c:pt idx="61">
                        <c:v>44307</c:v>
                      </c:pt>
                      <c:pt idx="62">
                        <c:v>44308</c:v>
                      </c:pt>
                      <c:pt idx="63">
                        <c:v>44309</c:v>
                      </c:pt>
                      <c:pt idx="64">
                        <c:v>44310</c:v>
                      </c:pt>
                      <c:pt idx="65">
                        <c:v>44311</c:v>
                      </c:pt>
                      <c:pt idx="66">
                        <c:v>44312</c:v>
                      </c:pt>
                      <c:pt idx="67">
                        <c:v>44314</c:v>
                      </c:pt>
                      <c:pt idx="68">
                        <c:v>44315</c:v>
                      </c:pt>
                      <c:pt idx="69">
                        <c:v>44320</c:v>
                      </c:pt>
                      <c:pt idx="70">
                        <c:v>44321</c:v>
                      </c:pt>
                      <c:pt idx="71">
                        <c:v>44322</c:v>
                      </c:pt>
                      <c:pt idx="72">
                        <c:v>44323</c:v>
                      </c:pt>
                      <c:pt idx="73">
                        <c:v>44324</c:v>
                      </c:pt>
                      <c:pt idx="74">
                        <c:v>44327</c:v>
                      </c:pt>
                      <c:pt idx="75">
                        <c:v>44328</c:v>
                      </c:pt>
                      <c:pt idx="76">
                        <c:v>44329</c:v>
                      </c:pt>
                      <c:pt idx="77">
                        <c:v>44330</c:v>
                      </c:pt>
                      <c:pt idx="78">
                        <c:v>44333</c:v>
                      </c:pt>
                      <c:pt idx="79">
                        <c:v>44334</c:v>
                      </c:pt>
                      <c:pt idx="80">
                        <c:v>44335</c:v>
                      </c:pt>
                      <c:pt idx="81">
                        <c:v>44336</c:v>
                      </c:pt>
                      <c:pt idx="82">
                        <c:v>44337</c:v>
                      </c:pt>
                      <c:pt idx="83">
                        <c:v>44339</c:v>
                      </c:pt>
                      <c:pt idx="84">
                        <c:v>44340</c:v>
                      </c:pt>
                      <c:pt idx="85">
                        <c:v>44341</c:v>
                      </c:pt>
                      <c:pt idx="86">
                        <c:v>44342</c:v>
                      </c:pt>
                      <c:pt idx="87">
                        <c:v>44343</c:v>
                      </c:pt>
                      <c:pt idx="88">
                        <c:v>44344</c:v>
                      </c:pt>
                      <c:pt idx="89">
                        <c:v>44347</c:v>
                      </c:pt>
                      <c:pt idx="90">
                        <c:v>44348</c:v>
                      </c:pt>
                      <c:pt idx="91">
                        <c:v>44349</c:v>
                      </c:pt>
                      <c:pt idx="92">
                        <c:v>44350</c:v>
                      </c:pt>
                      <c:pt idx="93">
                        <c:v>44351</c:v>
                      </c:pt>
                      <c:pt idx="94">
                        <c:v>44355</c:v>
                      </c:pt>
                      <c:pt idx="95">
                        <c:v>44356</c:v>
                      </c:pt>
                      <c:pt idx="96">
                        <c:v>44357</c:v>
                      </c:pt>
                      <c:pt idx="97">
                        <c:v>44358</c:v>
                      </c:pt>
                      <c:pt idx="98">
                        <c:v>44361</c:v>
                      </c:pt>
                      <c:pt idx="99">
                        <c:v>44362</c:v>
                      </c:pt>
                      <c:pt idx="100">
                        <c:v>44363</c:v>
                      </c:pt>
                      <c:pt idx="101">
                        <c:v>44364</c:v>
                      </c:pt>
                      <c:pt idx="102">
                        <c:v>44365</c:v>
                      </c:pt>
                      <c:pt idx="103">
                        <c:v>44368</c:v>
                      </c:pt>
                      <c:pt idx="104">
                        <c:v>44402</c:v>
                      </c:pt>
                      <c:pt idx="105">
                        <c:v>44403</c:v>
                      </c:pt>
                      <c:pt idx="106">
                        <c:v>44404</c:v>
                      </c:pt>
                      <c:pt idx="107">
                        <c:v>44405</c:v>
                      </c:pt>
                      <c:pt idx="108">
                        <c:v>44406</c:v>
                      </c:pt>
                      <c:pt idx="109">
                        <c:v>44407</c:v>
                      </c:pt>
                      <c:pt idx="110">
                        <c:v>44408</c:v>
                      </c:pt>
                      <c:pt idx="111">
                        <c:v>44409</c:v>
                      </c:pt>
                      <c:pt idx="112">
                        <c:v>44410</c:v>
                      </c:pt>
                      <c:pt idx="113">
                        <c:v>44411</c:v>
                      </c:pt>
                      <c:pt idx="114">
                        <c:v>44412</c:v>
                      </c:pt>
                      <c:pt idx="115">
                        <c:v>44413</c:v>
                      </c:pt>
                      <c:pt idx="116">
                        <c:v>44414</c:v>
                      </c:pt>
                      <c:pt idx="117">
                        <c:v>44415</c:v>
                      </c:pt>
                      <c:pt idx="118">
                        <c:v>44416</c:v>
                      </c:pt>
                      <c:pt idx="119">
                        <c:v>44417</c:v>
                      </c:pt>
                      <c:pt idx="120">
                        <c:v>44418</c:v>
                      </c:pt>
                      <c:pt idx="121">
                        <c:v>44419</c:v>
                      </c:pt>
                      <c:pt idx="122">
                        <c:v>44420</c:v>
                      </c:pt>
                      <c:pt idx="123">
                        <c:v>44421</c:v>
                      </c:pt>
                      <c:pt idx="124">
                        <c:v>44422</c:v>
                      </c:pt>
                      <c:pt idx="125">
                        <c:v>44423</c:v>
                      </c:pt>
                      <c:pt idx="126">
                        <c:v>44424</c:v>
                      </c:pt>
                      <c:pt idx="127">
                        <c:v>44425</c:v>
                      </c:pt>
                      <c:pt idx="128">
                        <c:v>44426</c:v>
                      </c:pt>
                      <c:pt idx="129">
                        <c:v>44427</c:v>
                      </c:pt>
                      <c:pt idx="130">
                        <c:v>44428</c:v>
                      </c:pt>
                      <c:pt idx="131">
                        <c:v>44429</c:v>
                      </c:pt>
                      <c:pt idx="132">
                        <c:v>44430</c:v>
                      </c:pt>
                      <c:pt idx="133">
                        <c:v>44431</c:v>
                      </c:pt>
                      <c:pt idx="134">
                        <c:v>44432</c:v>
                      </c:pt>
                      <c:pt idx="135">
                        <c:v>44433</c:v>
                      </c:pt>
                      <c:pt idx="136">
                        <c:v>44434</c:v>
                      </c:pt>
                      <c:pt idx="137">
                        <c:v>44435</c:v>
                      </c:pt>
                      <c:pt idx="138">
                        <c:v>44436</c:v>
                      </c:pt>
                      <c:pt idx="139">
                        <c:v>44437</c:v>
                      </c:pt>
                      <c:pt idx="140">
                        <c:v>44438</c:v>
                      </c:pt>
                      <c:pt idx="141">
                        <c:v>44439</c:v>
                      </c:pt>
                      <c:pt idx="142">
                        <c:v>44440</c:v>
                      </c:pt>
                      <c:pt idx="143">
                        <c:v>44441</c:v>
                      </c:pt>
                      <c:pt idx="144">
                        <c:v>44442</c:v>
                      </c:pt>
                      <c:pt idx="145">
                        <c:v>44443</c:v>
                      </c:pt>
                      <c:pt idx="146">
                        <c:v>44444</c:v>
                      </c:pt>
                      <c:pt idx="147">
                        <c:v>44445</c:v>
                      </c:pt>
                      <c:pt idx="148">
                        <c:v>44446</c:v>
                      </c:pt>
                      <c:pt idx="149">
                        <c:v>44447</c:v>
                      </c:pt>
                      <c:pt idx="150">
                        <c:v>44448</c:v>
                      </c:pt>
                      <c:pt idx="151">
                        <c:v>44449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'UofA-Maz-Data'!$C$2:$C$89</c15:sqref>
                        </c15:formulaRef>
                      </c:ext>
                    </c:extLst>
                    <c:numCache>
                      <c:formatCode>General</c:formatCode>
                      <c:ptCount val="88"/>
                      <c:pt idx="64">
                        <c:v>48</c:v>
                      </c:pt>
                      <c:pt idx="65">
                        <c:v>47</c:v>
                      </c:pt>
                      <c:pt idx="66">
                        <c:v>53</c:v>
                      </c:pt>
                      <c:pt idx="67">
                        <c:v>55</c:v>
                      </c:pt>
                      <c:pt idx="68">
                        <c:v>49</c:v>
                      </c:pt>
                      <c:pt idx="69">
                        <c:v>45</c:v>
                      </c:pt>
                      <c:pt idx="70">
                        <c:v>43</c:v>
                      </c:pt>
                      <c:pt idx="71">
                        <c:v>43</c:v>
                      </c:pt>
                      <c:pt idx="72">
                        <c:v>40</c:v>
                      </c:pt>
                      <c:pt idx="73">
                        <c:v>41</c:v>
                      </c:pt>
                      <c:pt idx="74">
                        <c:v>48</c:v>
                      </c:pt>
                      <c:pt idx="75">
                        <c:v>50</c:v>
                      </c:pt>
                      <c:pt idx="76">
                        <c:v>49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5C8-46E5-8E3A-23D63E629D25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2"/>
          <c:order val="2"/>
          <c:tx>
            <c:strRef>
              <c:f>'UofA-Maz-Data'!$D$1</c:f>
              <c:strCache>
                <c:ptCount val="1"/>
                <c:pt idx="0">
                  <c:v>today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'UofA-Maz-Data'!$D$2:$D$3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8-4499-A909-231F87465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997776"/>
        <c:axId val="998994448"/>
      </c:lineChart>
      <c:dateAx>
        <c:axId val="138811678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117200"/>
        <c:crosses val="autoZero"/>
        <c:auto val="1"/>
        <c:lblOffset val="100"/>
        <c:baseTimeUnit val="days"/>
      </c:dateAx>
      <c:valAx>
        <c:axId val="138811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116784"/>
        <c:crosses val="autoZero"/>
        <c:crossBetween val="between"/>
      </c:valAx>
      <c:valAx>
        <c:axId val="9989944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97776"/>
        <c:crosses val="max"/>
        <c:crossBetween val="between"/>
      </c:valAx>
      <c:catAx>
        <c:axId val="9989977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8994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991515142088314"/>
          <c:y val="0.27551367187470166"/>
          <c:w val="7.6095406938796475E-2"/>
          <c:h val="6.47797142412812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'VAERS-ONS'!$A$139</c:f>
              <c:strCache>
                <c:ptCount val="1"/>
                <c:pt idx="0">
                  <c:v>Year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'VAERS-ONS'!$A$149:$A$171</c:f>
              <c:numCache>
                <c:formatCode>General</c:formatCode>
                <c:ptCount val="23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9-49AA-95D7-DBD92C20352F}"/>
            </c:ext>
          </c:extLst>
        </c:ser>
        <c:ser>
          <c:idx val="1"/>
          <c:order val="1"/>
          <c:tx>
            <c:strRef>
              <c:f>'VAERS-ONS'!$B$139</c:f>
              <c:strCache>
                <c:ptCount val="1"/>
                <c:pt idx="0">
                  <c:v>Reactions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'VAERS-ONS'!$B$149:$B$171</c:f>
              <c:numCache>
                <c:formatCode>#,##0</c:formatCode>
                <c:ptCount val="23"/>
                <c:pt idx="0">
                  <c:v>12123</c:v>
                </c:pt>
                <c:pt idx="1">
                  <c:v>14105</c:v>
                </c:pt>
                <c:pt idx="2">
                  <c:v>13359</c:v>
                </c:pt>
                <c:pt idx="3">
                  <c:v>14074</c:v>
                </c:pt>
                <c:pt idx="4">
                  <c:v>16757</c:v>
                </c:pt>
                <c:pt idx="5">
                  <c:v>15324</c:v>
                </c:pt>
                <c:pt idx="6">
                  <c:v>15581</c:v>
                </c:pt>
                <c:pt idx="7">
                  <c:v>17313</c:v>
                </c:pt>
                <c:pt idx="8">
                  <c:v>28226</c:v>
                </c:pt>
                <c:pt idx="9">
                  <c:v>29766</c:v>
                </c:pt>
                <c:pt idx="10">
                  <c:v>32786</c:v>
                </c:pt>
                <c:pt idx="11">
                  <c:v>31582</c:v>
                </c:pt>
                <c:pt idx="12">
                  <c:v>25408</c:v>
                </c:pt>
                <c:pt idx="13">
                  <c:v>26668</c:v>
                </c:pt>
                <c:pt idx="14">
                  <c:v>29736</c:v>
                </c:pt>
                <c:pt idx="15">
                  <c:v>34340</c:v>
                </c:pt>
                <c:pt idx="16">
                  <c:v>44423</c:v>
                </c:pt>
                <c:pt idx="17">
                  <c:v>45706</c:v>
                </c:pt>
                <c:pt idx="18">
                  <c:v>38911</c:v>
                </c:pt>
                <c:pt idx="19">
                  <c:v>49138</c:v>
                </c:pt>
                <c:pt idx="20">
                  <c:v>48444</c:v>
                </c:pt>
                <c:pt idx="21">
                  <c:v>46263</c:v>
                </c:pt>
                <c:pt idx="22">
                  <c:v>818044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9-49AA-95D7-DBD92C20352F}"/>
            </c:ext>
          </c:extLst>
        </c:ser>
        <c:ser>
          <c:idx val="2"/>
          <c:order val="2"/>
          <c:tx>
            <c:strRef>
              <c:f>'VAERS-ONS'!$C$139</c:f>
              <c:strCache>
                <c:ptCount val="1"/>
                <c:pt idx="0">
                  <c:v>Deaths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'VAERS-ONS'!$C$149:$C$171</c:f>
              <c:numCache>
                <c:formatCode>General</c:formatCode>
                <c:ptCount val="23"/>
                <c:pt idx="0">
                  <c:v>144</c:v>
                </c:pt>
                <c:pt idx="1">
                  <c:v>141</c:v>
                </c:pt>
                <c:pt idx="2">
                  <c:v>174</c:v>
                </c:pt>
                <c:pt idx="3">
                  <c:v>135</c:v>
                </c:pt>
                <c:pt idx="4">
                  <c:v>199</c:v>
                </c:pt>
                <c:pt idx="5">
                  <c:v>162</c:v>
                </c:pt>
                <c:pt idx="6">
                  <c:v>131</c:v>
                </c:pt>
                <c:pt idx="7">
                  <c:v>123</c:v>
                </c:pt>
                <c:pt idx="8">
                  <c:v>162</c:v>
                </c:pt>
                <c:pt idx="9">
                  <c:v>182</c:v>
                </c:pt>
                <c:pt idx="10">
                  <c:v>191</c:v>
                </c:pt>
                <c:pt idx="11">
                  <c:v>161</c:v>
                </c:pt>
                <c:pt idx="12">
                  <c:v>173</c:v>
                </c:pt>
                <c:pt idx="13">
                  <c:v>166</c:v>
                </c:pt>
                <c:pt idx="14">
                  <c:v>129</c:v>
                </c:pt>
                <c:pt idx="15">
                  <c:v>131</c:v>
                </c:pt>
                <c:pt idx="16">
                  <c:v>150</c:v>
                </c:pt>
                <c:pt idx="17">
                  <c:v>178</c:v>
                </c:pt>
                <c:pt idx="18">
                  <c:v>165</c:v>
                </c:pt>
                <c:pt idx="19">
                  <c:v>165</c:v>
                </c:pt>
                <c:pt idx="20">
                  <c:v>183</c:v>
                </c:pt>
                <c:pt idx="21">
                  <c:v>166</c:v>
                </c:pt>
                <c:pt idx="22" formatCode="#,##0">
                  <c:v>17128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9-49AA-95D7-DBD92C20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20768"/>
        <c:axId val="405922432"/>
      </c:lineChart>
      <c:catAx>
        <c:axId val="405920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922432"/>
        <c:crosses val="autoZero"/>
        <c:auto val="1"/>
        <c:lblAlgn val="ctr"/>
        <c:lblOffset val="100"/>
        <c:noMultiLvlLbl val="0"/>
      </c:catAx>
      <c:valAx>
        <c:axId val="40592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92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VAERS</a:t>
            </a:r>
            <a:r>
              <a:rPr lang="en-CA" baseline="0"/>
              <a:t> by Year up to July 16th, 2021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432338437193074E-2"/>
          <c:y val="8.6581051766331185E-2"/>
          <c:w val="0.8924172344677288"/>
          <c:h val="0.7928304566908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'VAERS-ONS'!$C$139</c:f>
              <c:strCache>
                <c:ptCount val="1"/>
                <c:pt idx="0">
                  <c:v>Deaths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4CF-4202-9208-E7252E875D6C}"/>
              </c:ext>
            </c:extLst>
          </c:dPt>
          <c:cat>
            <c:strRef>
              <c:f>'VAERS-ONS'!$A$140:$A$171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COVID</c:v>
                </c:pt>
              </c:strCache>
            </c:strRef>
          </c:cat>
          <c:val>
            <c:numRef>
              <c:f>'VAERS-ONS'!$C$140:$C$171</c:f>
              <c:numCache>
                <c:formatCode>General</c:formatCode>
                <c:ptCount val="32"/>
                <c:pt idx="0">
                  <c:v>76</c:v>
                </c:pt>
                <c:pt idx="1">
                  <c:v>160</c:v>
                </c:pt>
                <c:pt idx="2">
                  <c:v>218</c:v>
                </c:pt>
                <c:pt idx="3">
                  <c:v>219</c:v>
                </c:pt>
                <c:pt idx="4">
                  <c:v>223</c:v>
                </c:pt>
                <c:pt idx="5">
                  <c:v>140</c:v>
                </c:pt>
                <c:pt idx="6">
                  <c:v>123</c:v>
                </c:pt>
                <c:pt idx="7">
                  <c:v>133</c:v>
                </c:pt>
                <c:pt idx="8">
                  <c:v>132</c:v>
                </c:pt>
                <c:pt idx="9">
                  <c:v>144</c:v>
                </c:pt>
                <c:pt idx="10">
                  <c:v>141</c:v>
                </c:pt>
                <c:pt idx="11">
                  <c:v>174</c:v>
                </c:pt>
                <c:pt idx="12">
                  <c:v>135</c:v>
                </c:pt>
                <c:pt idx="13">
                  <c:v>199</c:v>
                </c:pt>
                <c:pt idx="14">
                  <c:v>162</c:v>
                </c:pt>
                <c:pt idx="15">
                  <c:v>131</c:v>
                </c:pt>
                <c:pt idx="16">
                  <c:v>123</c:v>
                </c:pt>
                <c:pt idx="17">
                  <c:v>162</c:v>
                </c:pt>
                <c:pt idx="18">
                  <c:v>182</c:v>
                </c:pt>
                <c:pt idx="19">
                  <c:v>191</c:v>
                </c:pt>
                <c:pt idx="20">
                  <c:v>161</c:v>
                </c:pt>
                <c:pt idx="21">
                  <c:v>173</c:v>
                </c:pt>
                <c:pt idx="22">
                  <c:v>166</c:v>
                </c:pt>
                <c:pt idx="23">
                  <c:v>129</c:v>
                </c:pt>
                <c:pt idx="24">
                  <c:v>131</c:v>
                </c:pt>
                <c:pt idx="25">
                  <c:v>150</c:v>
                </c:pt>
                <c:pt idx="26">
                  <c:v>178</c:v>
                </c:pt>
                <c:pt idx="27">
                  <c:v>165</c:v>
                </c:pt>
                <c:pt idx="28">
                  <c:v>165</c:v>
                </c:pt>
                <c:pt idx="29">
                  <c:v>183</c:v>
                </c:pt>
                <c:pt idx="30">
                  <c:v>166</c:v>
                </c:pt>
                <c:pt idx="31" formatCode="#,##0">
                  <c:v>17128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F-4202-9208-E7252E875D6C}"/>
            </c:ext>
          </c:extLst>
        </c:ser>
        <c:ser>
          <c:idx val="1"/>
          <c:order val="1"/>
          <c:tx>
            <c:strRef>
              <c:f>'VAERS-ONS'!$L$139</c:f>
              <c:strCache>
                <c:ptCount val="1"/>
                <c:pt idx="0">
                  <c:v>Deaths Cumilative</c:v>
                </c:pt>
              </c:strCache>
            </c:strRef>
          </c:tx>
          <c:spPr>
            <a:solidFill>
              <a:schemeClr val="accent1">
                <a:alpha val="19000"/>
              </a:schemeClr>
            </a:solidFill>
            <a:ln>
              <a:noFill/>
            </a:ln>
            <a:effectLst/>
          </c:spPr>
          <c:invertIfNegative val="0"/>
          <c:dPt>
            <c:idx val="31"/>
            <c:invertIfNegative val="0"/>
            <c:bubble3D val="0"/>
            <c:spPr>
              <a:solidFill>
                <a:schemeClr val="accent1">
                  <a:alpha val="6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68-4DCB-BE23-B56457AD0A65}"/>
              </c:ext>
            </c:extLst>
          </c:dPt>
          <c:cat>
            <c:strRef>
              <c:f>'VAERS-ONS'!$A$140:$A$171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COVID</c:v>
                </c:pt>
              </c:strCache>
            </c:strRef>
          </c:cat>
          <c:val>
            <c:numRef>
              <c:f>'VAERS-ONS'!$L$140:$L$171</c:f>
              <c:numCache>
                <c:formatCode>_-* #,##0_-;\-* #,##0_-;_-* "-"??_-;_-@_-</c:formatCode>
                <c:ptCount val="32"/>
                <c:pt idx="0">
                  <c:v>76</c:v>
                </c:pt>
                <c:pt idx="1">
                  <c:v>236</c:v>
                </c:pt>
                <c:pt idx="2">
                  <c:v>454</c:v>
                </c:pt>
                <c:pt idx="3">
                  <c:v>673</c:v>
                </c:pt>
                <c:pt idx="4">
                  <c:v>892</c:v>
                </c:pt>
                <c:pt idx="5">
                  <c:v>1115</c:v>
                </c:pt>
                <c:pt idx="6">
                  <c:v>1255</c:v>
                </c:pt>
                <c:pt idx="7">
                  <c:v>1378</c:v>
                </c:pt>
                <c:pt idx="8">
                  <c:v>1511</c:v>
                </c:pt>
                <c:pt idx="9">
                  <c:v>1643</c:v>
                </c:pt>
                <c:pt idx="10">
                  <c:v>1787</c:v>
                </c:pt>
                <c:pt idx="11">
                  <c:v>1928</c:v>
                </c:pt>
                <c:pt idx="12">
                  <c:v>2102</c:v>
                </c:pt>
                <c:pt idx="13">
                  <c:v>2237</c:v>
                </c:pt>
                <c:pt idx="14">
                  <c:v>2436</c:v>
                </c:pt>
                <c:pt idx="15">
                  <c:v>2598</c:v>
                </c:pt>
                <c:pt idx="16">
                  <c:v>2729</c:v>
                </c:pt>
                <c:pt idx="17">
                  <c:v>2852</c:v>
                </c:pt>
                <c:pt idx="18">
                  <c:v>3014</c:v>
                </c:pt>
                <c:pt idx="19">
                  <c:v>3196</c:v>
                </c:pt>
                <c:pt idx="20">
                  <c:v>3387</c:v>
                </c:pt>
                <c:pt idx="21">
                  <c:v>3548</c:v>
                </c:pt>
                <c:pt idx="22">
                  <c:v>3721</c:v>
                </c:pt>
                <c:pt idx="23">
                  <c:v>3887</c:v>
                </c:pt>
                <c:pt idx="24">
                  <c:v>4016</c:v>
                </c:pt>
                <c:pt idx="25">
                  <c:v>4147</c:v>
                </c:pt>
                <c:pt idx="26">
                  <c:v>4297</c:v>
                </c:pt>
                <c:pt idx="27">
                  <c:v>4475</c:v>
                </c:pt>
                <c:pt idx="28">
                  <c:v>4640</c:v>
                </c:pt>
                <c:pt idx="29">
                  <c:v>4805</c:v>
                </c:pt>
                <c:pt idx="30">
                  <c:v>4988</c:v>
                </c:pt>
                <c:pt idx="31">
                  <c:v>5154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CF-4202-9208-E7252E87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38684672"/>
        <c:axId val="338679680"/>
      </c:barChart>
      <c:catAx>
        <c:axId val="338684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Year Reported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679680"/>
        <c:crosses val="autoZero"/>
        <c:auto val="1"/>
        <c:lblAlgn val="ctr"/>
        <c:lblOffset val="100"/>
        <c:noMultiLvlLbl val="0"/>
      </c:catAx>
      <c:valAx>
        <c:axId val="33867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Reported Unexplained Death Post Vaccine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68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332987535677593"/>
          <c:y val="0.26929579453012104"/>
          <c:w val="0.13707357870278142"/>
          <c:h val="7.8784873263160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b="1"/>
              <a:t>UK reported</a:t>
            </a:r>
            <a:r>
              <a:rPr lang="en-CA" b="1" baseline="0"/>
              <a:t> s</a:t>
            </a:r>
            <a:r>
              <a:rPr lang="en-CA" b="1"/>
              <a:t>pontaneous Anaphylaxis average year vs. 2021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'VAERS-ONS'!$Q$178</c:f>
              <c:strCache>
                <c:ptCount val="1"/>
                <c:pt idx="0">
                  <c:v>Spontaneous Anaphylaxis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'VAERS-ONS'!$P$179:$P$185</c:f>
              <c:numCache>
                <c:formatCode>General</c:formatCode>
                <c:ptCount val="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2021</c:v>
                </c:pt>
              </c:numCache>
            </c:numRef>
          </c:cat>
          <c:val>
            <c:numRef>
              <c:f>'VAERS-ONS'!$Q$179:$Q$185</c:f>
              <c:numCache>
                <c:formatCode>General</c:formatCode>
                <c:ptCount val="7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1095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303-9872-052853B1A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8485839"/>
        <c:axId val="2038488751"/>
      </c:barChart>
      <c:catAx>
        <c:axId val="2038485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488751"/>
        <c:crosses val="autoZero"/>
        <c:auto val="1"/>
        <c:lblAlgn val="ctr"/>
        <c:lblOffset val="100"/>
        <c:noMultiLvlLbl val="0"/>
      </c:catAx>
      <c:valAx>
        <c:axId val="2038488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485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2800"/>
              <a:t>Adverse Event Following Immunization (AEFI) </a:t>
            </a:r>
            <a:br>
              <a:rPr lang="en-CA" sz="2800"/>
            </a:br>
            <a:r>
              <a:rPr lang="en-CA" sz="2800"/>
              <a:t>Alberta Injuries 2021 - COVID Vaccines</a:t>
            </a:r>
          </a:p>
        </c:rich>
      </c:tx>
      <c:layout>
        <c:manualLayout>
          <c:xMode val="edge"/>
          <c:yMode val="edge"/>
          <c:x val="0.18374887664867759"/>
          <c:y val="1.4468967726226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119977205586934E-2"/>
          <c:y val="7.6519928773985835E-2"/>
          <c:w val="0.92878435082089839"/>
          <c:h val="0.75982399178328985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72405199"/>
        <c:axId val="373032975"/>
        <c:extLst>
          <c:ext xmlns:c15="http://schemas.microsoft.com/office/drawing/2012/chart" uri="{02D57815-91ED-43cb-92C2-25804820EDAC}">
            <c15:filteredArea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'AEFI Alberta'!$R$1</c15:sqref>
                        </c15:formulaRef>
                      </c:ext>
                    </c:extLst>
                    <c:strCache>
                      <c:ptCount val="1"/>
                      <c:pt idx="0">
                        <c:v>Average Canada Serious AEFI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val>
                  <c:numRef>
                    <c:extLst>
                      <c:ext uri="{02D57815-91ED-43cb-92C2-25804820EDAC}">
                        <c15:formulaRef>
                          <c15:sqref>'AEFI Alberta'!$R$2:$R$128</c15:sqref>
                        </c15:formulaRef>
                      </c:ext>
                    </c:extLst>
                    <c:numCache>
                      <c:formatCode>General</c:formatCode>
                      <c:ptCount val="127"/>
                      <c:pt idx="0">
                        <c:v>233</c:v>
                      </c:pt>
                      <c:pt idx="1">
                        <c:v>233</c:v>
                      </c:pt>
                      <c:pt idx="2">
                        <c:v>233</c:v>
                      </c:pt>
                      <c:pt idx="3">
                        <c:v>233</c:v>
                      </c:pt>
                      <c:pt idx="4">
                        <c:v>233</c:v>
                      </c:pt>
                      <c:pt idx="5">
                        <c:v>233</c:v>
                      </c:pt>
                      <c:pt idx="6">
                        <c:v>233</c:v>
                      </c:pt>
                      <c:pt idx="7">
                        <c:v>233</c:v>
                      </c:pt>
                      <c:pt idx="8">
                        <c:v>233</c:v>
                      </c:pt>
                      <c:pt idx="9">
                        <c:v>233</c:v>
                      </c:pt>
                      <c:pt idx="10">
                        <c:v>233</c:v>
                      </c:pt>
                      <c:pt idx="11">
                        <c:v>233</c:v>
                      </c:pt>
                      <c:pt idx="12">
                        <c:v>233</c:v>
                      </c:pt>
                      <c:pt idx="13">
                        <c:v>233</c:v>
                      </c:pt>
                      <c:pt idx="14">
                        <c:v>233</c:v>
                      </c:pt>
                      <c:pt idx="15">
                        <c:v>233</c:v>
                      </c:pt>
                      <c:pt idx="16">
                        <c:v>233</c:v>
                      </c:pt>
                      <c:pt idx="17">
                        <c:v>233</c:v>
                      </c:pt>
                      <c:pt idx="18">
                        <c:v>233</c:v>
                      </c:pt>
                      <c:pt idx="19">
                        <c:v>233</c:v>
                      </c:pt>
                      <c:pt idx="20">
                        <c:v>233</c:v>
                      </c:pt>
                      <c:pt idx="21">
                        <c:v>233</c:v>
                      </c:pt>
                      <c:pt idx="22">
                        <c:v>233</c:v>
                      </c:pt>
                      <c:pt idx="23">
                        <c:v>233</c:v>
                      </c:pt>
                      <c:pt idx="24">
                        <c:v>233</c:v>
                      </c:pt>
                      <c:pt idx="25">
                        <c:v>233</c:v>
                      </c:pt>
                      <c:pt idx="26">
                        <c:v>233</c:v>
                      </c:pt>
                      <c:pt idx="27">
                        <c:v>233</c:v>
                      </c:pt>
                      <c:pt idx="28">
                        <c:v>233</c:v>
                      </c:pt>
                      <c:pt idx="29">
                        <c:v>233</c:v>
                      </c:pt>
                      <c:pt idx="30">
                        <c:v>233</c:v>
                      </c:pt>
                      <c:pt idx="31">
                        <c:v>233</c:v>
                      </c:pt>
                      <c:pt idx="32">
                        <c:v>233</c:v>
                      </c:pt>
                      <c:pt idx="33">
                        <c:v>233</c:v>
                      </c:pt>
                      <c:pt idx="34">
                        <c:v>233</c:v>
                      </c:pt>
                      <c:pt idx="35">
                        <c:v>233</c:v>
                      </c:pt>
                      <c:pt idx="36">
                        <c:v>233</c:v>
                      </c:pt>
                      <c:pt idx="37">
                        <c:v>233</c:v>
                      </c:pt>
                      <c:pt idx="38">
                        <c:v>233</c:v>
                      </c:pt>
                      <c:pt idx="39">
                        <c:v>233</c:v>
                      </c:pt>
                      <c:pt idx="40">
                        <c:v>233</c:v>
                      </c:pt>
                      <c:pt idx="41">
                        <c:v>233</c:v>
                      </c:pt>
                      <c:pt idx="42">
                        <c:v>233</c:v>
                      </c:pt>
                      <c:pt idx="43">
                        <c:v>233</c:v>
                      </c:pt>
                      <c:pt idx="44">
                        <c:v>233</c:v>
                      </c:pt>
                      <c:pt idx="45">
                        <c:v>233</c:v>
                      </c:pt>
                      <c:pt idx="46">
                        <c:v>233</c:v>
                      </c:pt>
                      <c:pt idx="47">
                        <c:v>233</c:v>
                      </c:pt>
                      <c:pt idx="48">
                        <c:v>233</c:v>
                      </c:pt>
                      <c:pt idx="49">
                        <c:v>233</c:v>
                      </c:pt>
                      <c:pt idx="50">
                        <c:v>233</c:v>
                      </c:pt>
                      <c:pt idx="51">
                        <c:v>233</c:v>
                      </c:pt>
                      <c:pt idx="52">
                        <c:v>233</c:v>
                      </c:pt>
                      <c:pt idx="53">
                        <c:v>233</c:v>
                      </c:pt>
                      <c:pt idx="54">
                        <c:v>233</c:v>
                      </c:pt>
                      <c:pt idx="55">
                        <c:v>233</c:v>
                      </c:pt>
                      <c:pt idx="56">
                        <c:v>233</c:v>
                      </c:pt>
                      <c:pt idx="57">
                        <c:v>233</c:v>
                      </c:pt>
                      <c:pt idx="58">
                        <c:v>233</c:v>
                      </c:pt>
                      <c:pt idx="59">
                        <c:v>233</c:v>
                      </c:pt>
                      <c:pt idx="60">
                        <c:v>233</c:v>
                      </c:pt>
                      <c:pt idx="61">
                        <c:v>233</c:v>
                      </c:pt>
                      <c:pt idx="62">
                        <c:v>233</c:v>
                      </c:pt>
                      <c:pt idx="63">
                        <c:v>233</c:v>
                      </c:pt>
                      <c:pt idx="64">
                        <c:v>233</c:v>
                      </c:pt>
                      <c:pt idx="65">
                        <c:v>233</c:v>
                      </c:pt>
                      <c:pt idx="66">
                        <c:v>233</c:v>
                      </c:pt>
                      <c:pt idx="67">
                        <c:v>233</c:v>
                      </c:pt>
                      <c:pt idx="68">
                        <c:v>233</c:v>
                      </c:pt>
                      <c:pt idx="69">
                        <c:v>233</c:v>
                      </c:pt>
                      <c:pt idx="70">
                        <c:v>233</c:v>
                      </c:pt>
                      <c:pt idx="71">
                        <c:v>233</c:v>
                      </c:pt>
                      <c:pt idx="72">
                        <c:v>233</c:v>
                      </c:pt>
                      <c:pt idx="73">
                        <c:v>233</c:v>
                      </c:pt>
                      <c:pt idx="74">
                        <c:v>233</c:v>
                      </c:pt>
                      <c:pt idx="75">
                        <c:v>233</c:v>
                      </c:pt>
                      <c:pt idx="76">
                        <c:v>233</c:v>
                      </c:pt>
                      <c:pt idx="77">
                        <c:v>233</c:v>
                      </c:pt>
                      <c:pt idx="78">
                        <c:v>233</c:v>
                      </c:pt>
                      <c:pt idx="79">
                        <c:v>233</c:v>
                      </c:pt>
                      <c:pt idx="80">
                        <c:v>233</c:v>
                      </c:pt>
                      <c:pt idx="81">
                        <c:v>233</c:v>
                      </c:pt>
                      <c:pt idx="82">
                        <c:v>233</c:v>
                      </c:pt>
                      <c:pt idx="83">
                        <c:v>233</c:v>
                      </c:pt>
                      <c:pt idx="84">
                        <c:v>233</c:v>
                      </c:pt>
                      <c:pt idx="85">
                        <c:v>233</c:v>
                      </c:pt>
                      <c:pt idx="86">
                        <c:v>233</c:v>
                      </c:pt>
                      <c:pt idx="87">
                        <c:v>233</c:v>
                      </c:pt>
                      <c:pt idx="88">
                        <c:v>233</c:v>
                      </c:pt>
                      <c:pt idx="89">
                        <c:v>233</c:v>
                      </c:pt>
                      <c:pt idx="90">
                        <c:v>233</c:v>
                      </c:pt>
                      <c:pt idx="91">
                        <c:v>233</c:v>
                      </c:pt>
                      <c:pt idx="92">
                        <c:v>233</c:v>
                      </c:pt>
                      <c:pt idx="93">
                        <c:v>233</c:v>
                      </c:pt>
                      <c:pt idx="94">
                        <c:v>233</c:v>
                      </c:pt>
                      <c:pt idx="95">
                        <c:v>233</c:v>
                      </c:pt>
                      <c:pt idx="96">
                        <c:v>233</c:v>
                      </c:pt>
                      <c:pt idx="97">
                        <c:v>233</c:v>
                      </c:pt>
                      <c:pt idx="98">
                        <c:v>233</c:v>
                      </c:pt>
                      <c:pt idx="99">
                        <c:v>233</c:v>
                      </c:pt>
                      <c:pt idx="100">
                        <c:v>233</c:v>
                      </c:pt>
                      <c:pt idx="101">
                        <c:v>233</c:v>
                      </c:pt>
                      <c:pt idx="102">
                        <c:v>233</c:v>
                      </c:pt>
                      <c:pt idx="103">
                        <c:v>233</c:v>
                      </c:pt>
                      <c:pt idx="104">
                        <c:v>233</c:v>
                      </c:pt>
                      <c:pt idx="105">
                        <c:v>233</c:v>
                      </c:pt>
                      <c:pt idx="106">
                        <c:v>233</c:v>
                      </c:pt>
                      <c:pt idx="107">
                        <c:v>233</c:v>
                      </c:pt>
                      <c:pt idx="108">
                        <c:v>233</c:v>
                      </c:pt>
                      <c:pt idx="109">
                        <c:v>233</c:v>
                      </c:pt>
                      <c:pt idx="110">
                        <c:v>233</c:v>
                      </c:pt>
                      <c:pt idx="111">
                        <c:v>233</c:v>
                      </c:pt>
                      <c:pt idx="112">
                        <c:v>233</c:v>
                      </c:pt>
                      <c:pt idx="113">
                        <c:v>233</c:v>
                      </c:pt>
                      <c:pt idx="114">
                        <c:v>233</c:v>
                      </c:pt>
                      <c:pt idx="115">
                        <c:v>233</c:v>
                      </c:pt>
                      <c:pt idx="116">
                        <c:v>233</c:v>
                      </c:pt>
                      <c:pt idx="117">
                        <c:v>233</c:v>
                      </c:pt>
                      <c:pt idx="118">
                        <c:v>233</c:v>
                      </c:pt>
                      <c:pt idx="119">
                        <c:v>233</c:v>
                      </c:pt>
                      <c:pt idx="120">
                        <c:v>233</c:v>
                      </c:pt>
                      <c:pt idx="121">
                        <c:v>233</c:v>
                      </c:pt>
                      <c:pt idx="122">
                        <c:v>233</c:v>
                      </c:pt>
                      <c:pt idx="123">
                        <c:v>233</c:v>
                      </c:pt>
                      <c:pt idx="124">
                        <c:v>233</c:v>
                      </c:pt>
                      <c:pt idx="125">
                        <c:v>233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8334-465A-A29D-DE6543037F29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0"/>
          <c:tx>
            <c:strRef>
              <c:f>'AEFI Alberta'!$B$1</c:f>
              <c:strCache>
                <c:ptCount val="1"/>
                <c:pt idx="0">
                  <c:v>Pfizer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'AEFI Alberta'!$A$2:$A$128</c:f>
              <c:numCache>
                <c:formatCode>d\-mmm\-yy</c:formatCode>
                <c:ptCount val="127"/>
                <c:pt idx="0">
                  <c:v>44311</c:v>
                </c:pt>
                <c:pt idx="1">
                  <c:v>44312</c:v>
                </c:pt>
                <c:pt idx="2">
                  <c:v>44313</c:v>
                </c:pt>
                <c:pt idx="3">
                  <c:v>44314</c:v>
                </c:pt>
                <c:pt idx="4">
                  <c:v>44315</c:v>
                </c:pt>
                <c:pt idx="5">
                  <c:v>44317</c:v>
                </c:pt>
                <c:pt idx="6">
                  <c:v>44318</c:v>
                </c:pt>
                <c:pt idx="7">
                  <c:v>44319</c:v>
                </c:pt>
                <c:pt idx="8">
                  <c:v>44320</c:v>
                </c:pt>
                <c:pt idx="9">
                  <c:v>44321</c:v>
                </c:pt>
                <c:pt idx="10">
                  <c:v>44323</c:v>
                </c:pt>
                <c:pt idx="11">
                  <c:v>44324</c:v>
                </c:pt>
                <c:pt idx="12">
                  <c:v>44325</c:v>
                </c:pt>
                <c:pt idx="13">
                  <c:v>44327</c:v>
                </c:pt>
                <c:pt idx="14">
                  <c:v>44328</c:v>
                </c:pt>
                <c:pt idx="15">
                  <c:v>44329</c:v>
                </c:pt>
                <c:pt idx="16">
                  <c:v>44330</c:v>
                </c:pt>
                <c:pt idx="17">
                  <c:v>44331</c:v>
                </c:pt>
                <c:pt idx="18">
                  <c:v>44332</c:v>
                </c:pt>
                <c:pt idx="19">
                  <c:v>44334</c:v>
                </c:pt>
                <c:pt idx="20">
                  <c:v>44335</c:v>
                </c:pt>
                <c:pt idx="21">
                  <c:v>44336</c:v>
                </c:pt>
                <c:pt idx="22">
                  <c:v>44337</c:v>
                </c:pt>
                <c:pt idx="23">
                  <c:v>44338</c:v>
                </c:pt>
                <c:pt idx="24">
                  <c:v>44339</c:v>
                </c:pt>
                <c:pt idx="25">
                  <c:v>44340</c:v>
                </c:pt>
                <c:pt idx="26">
                  <c:v>44342</c:v>
                </c:pt>
                <c:pt idx="27">
                  <c:v>44343</c:v>
                </c:pt>
                <c:pt idx="28">
                  <c:v>44344</c:v>
                </c:pt>
                <c:pt idx="29">
                  <c:v>44345</c:v>
                </c:pt>
                <c:pt idx="30">
                  <c:v>44346</c:v>
                </c:pt>
                <c:pt idx="31">
                  <c:v>44347</c:v>
                </c:pt>
                <c:pt idx="32">
                  <c:v>44348</c:v>
                </c:pt>
                <c:pt idx="33">
                  <c:v>44350</c:v>
                </c:pt>
                <c:pt idx="34">
                  <c:v>44351</c:v>
                </c:pt>
                <c:pt idx="35">
                  <c:v>44352</c:v>
                </c:pt>
                <c:pt idx="36">
                  <c:v>44353</c:v>
                </c:pt>
                <c:pt idx="37">
                  <c:v>44354</c:v>
                </c:pt>
                <c:pt idx="38">
                  <c:v>44355</c:v>
                </c:pt>
                <c:pt idx="39">
                  <c:v>44356</c:v>
                </c:pt>
                <c:pt idx="40">
                  <c:v>44358</c:v>
                </c:pt>
                <c:pt idx="41">
                  <c:v>44359</c:v>
                </c:pt>
                <c:pt idx="42">
                  <c:v>44360</c:v>
                </c:pt>
                <c:pt idx="43">
                  <c:v>44361</c:v>
                </c:pt>
                <c:pt idx="44">
                  <c:v>44363</c:v>
                </c:pt>
                <c:pt idx="45">
                  <c:v>44364</c:v>
                </c:pt>
                <c:pt idx="46">
                  <c:v>44365</c:v>
                </c:pt>
                <c:pt idx="47">
                  <c:v>44366</c:v>
                </c:pt>
                <c:pt idx="48">
                  <c:v>44367</c:v>
                </c:pt>
                <c:pt idx="49">
                  <c:v>44369</c:v>
                </c:pt>
                <c:pt idx="50">
                  <c:v>44370</c:v>
                </c:pt>
                <c:pt idx="51">
                  <c:v>44371</c:v>
                </c:pt>
                <c:pt idx="52">
                  <c:v>44374</c:v>
                </c:pt>
                <c:pt idx="53">
                  <c:v>44375</c:v>
                </c:pt>
                <c:pt idx="54">
                  <c:v>44376</c:v>
                </c:pt>
                <c:pt idx="55">
                  <c:v>44378</c:v>
                </c:pt>
                <c:pt idx="56">
                  <c:v>44381</c:v>
                </c:pt>
                <c:pt idx="57">
                  <c:v>44382</c:v>
                </c:pt>
                <c:pt idx="58">
                  <c:v>44384</c:v>
                </c:pt>
                <c:pt idx="59">
                  <c:v>44385</c:v>
                </c:pt>
                <c:pt idx="60">
                  <c:v>44388</c:v>
                </c:pt>
                <c:pt idx="61">
                  <c:v>44389</c:v>
                </c:pt>
                <c:pt idx="62">
                  <c:v>44390</c:v>
                </c:pt>
                <c:pt idx="63">
                  <c:v>44391</c:v>
                </c:pt>
                <c:pt idx="64">
                  <c:v>44392</c:v>
                </c:pt>
                <c:pt idx="65">
                  <c:v>44395</c:v>
                </c:pt>
                <c:pt idx="66">
                  <c:v>44396</c:v>
                </c:pt>
                <c:pt idx="67">
                  <c:v>44397</c:v>
                </c:pt>
                <c:pt idx="68">
                  <c:v>44398</c:v>
                </c:pt>
                <c:pt idx="69">
                  <c:v>44399</c:v>
                </c:pt>
                <c:pt idx="70">
                  <c:v>44402</c:v>
                </c:pt>
                <c:pt idx="71">
                  <c:v>44403</c:v>
                </c:pt>
                <c:pt idx="72">
                  <c:v>44404</c:v>
                </c:pt>
                <c:pt idx="73">
                  <c:v>44405</c:v>
                </c:pt>
                <c:pt idx="74">
                  <c:v>44406</c:v>
                </c:pt>
                <c:pt idx="75">
                  <c:v>44410</c:v>
                </c:pt>
                <c:pt idx="76">
                  <c:v>44411</c:v>
                </c:pt>
                <c:pt idx="77">
                  <c:v>44412</c:v>
                </c:pt>
                <c:pt idx="78">
                  <c:v>44413</c:v>
                </c:pt>
                <c:pt idx="79">
                  <c:v>44416</c:v>
                </c:pt>
                <c:pt idx="80">
                  <c:v>44417</c:v>
                </c:pt>
                <c:pt idx="81">
                  <c:v>44418</c:v>
                </c:pt>
                <c:pt idx="82">
                  <c:v>44419</c:v>
                </c:pt>
                <c:pt idx="83">
                  <c:v>44420</c:v>
                </c:pt>
                <c:pt idx="84">
                  <c:v>44423</c:v>
                </c:pt>
                <c:pt idx="85">
                  <c:v>44424</c:v>
                </c:pt>
                <c:pt idx="86">
                  <c:v>44425</c:v>
                </c:pt>
                <c:pt idx="87">
                  <c:v>44426</c:v>
                </c:pt>
                <c:pt idx="88">
                  <c:v>44427</c:v>
                </c:pt>
                <c:pt idx="89">
                  <c:v>44428</c:v>
                </c:pt>
                <c:pt idx="90">
                  <c:v>44430</c:v>
                </c:pt>
                <c:pt idx="91">
                  <c:v>44431</c:v>
                </c:pt>
                <c:pt idx="92">
                  <c:v>44432</c:v>
                </c:pt>
                <c:pt idx="93">
                  <c:v>44433</c:v>
                </c:pt>
                <c:pt idx="94">
                  <c:v>44434</c:v>
                </c:pt>
                <c:pt idx="95">
                  <c:v>44437</c:v>
                </c:pt>
                <c:pt idx="96">
                  <c:v>44438</c:v>
                </c:pt>
                <c:pt idx="97">
                  <c:v>44439</c:v>
                </c:pt>
                <c:pt idx="98">
                  <c:v>44440</c:v>
                </c:pt>
                <c:pt idx="99">
                  <c:v>44441</c:v>
                </c:pt>
                <c:pt idx="100">
                  <c:v>44445</c:v>
                </c:pt>
                <c:pt idx="101">
                  <c:v>44447</c:v>
                </c:pt>
                <c:pt idx="102">
                  <c:v>44448</c:v>
                </c:pt>
                <c:pt idx="103">
                  <c:v>44451</c:v>
                </c:pt>
                <c:pt idx="104">
                  <c:v>44452</c:v>
                </c:pt>
                <c:pt idx="105">
                  <c:v>44453</c:v>
                </c:pt>
                <c:pt idx="106">
                  <c:v>44454</c:v>
                </c:pt>
                <c:pt idx="107">
                  <c:v>44455</c:v>
                </c:pt>
                <c:pt idx="108">
                  <c:v>44458</c:v>
                </c:pt>
                <c:pt idx="109">
                  <c:v>44459</c:v>
                </c:pt>
                <c:pt idx="110">
                  <c:v>44460</c:v>
                </c:pt>
                <c:pt idx="111">
                  <c:v>44461</c:v>
                </c:pt>
                <c:pt idx="112">
                  <c:v>44462</c:v>
                </c:pt>
                <c:pt idx="113">
                  <c:v>44465</c:v>
                </c:pt>
                <c:pt idx="114">
                  <c:v>44466</c:v>
                </c:pt>
                <c:pt idx="115">
                  <c:v>44467</c:v>
                </c:pt>
                <c:pt idx="116">
                  <c:v>44468</c:v>
                </c:pt>
                <c:pt idx="117">
                  <c:v>44469</c:v>
                </c:pt>
                <c:pt idx="118">
                  <c:v>44472</c:v>
                </c:pt>
                <c:pt idx="119">
                  <c:v>44473</c:v>
                </c:pt>
                <c:pt idx="120">
                  <c:v>44474</c:v>
                </c:pt>
                <c:pt idx="121">
                  <c:v>44475</c:v>
                </c:pt>
                <c:pt idx="122">
                  <c:v>44476</c:v>
                </c:pt>
                <c:pt idx="123">
                  <c:v>44481</c:v>
                </c:pt>
                <c:pt idx="124">
                  <c:v>44482</c:v>
                </c:pt>
                <c:pt idx="125">
                  <c:v>44483</c:v>
                </c:pt>
              </c:numCache>
            </c:numRef>
          </c:cat>
          <c:val>
            <c:numRef>
              <c:f>'AEFI Alberta'!$B$2:$B$128</c:f>
              <c:numCache>
                <c:formatCode>_-* #,##0_-;\-* #,##0_-;_-* "-"??_-;_-@_-</c:formatCode>
                <c:ptCount val="127"/>
                <c:pt idx="0">
                  <c:v>178</c:v>
                </c:pt>
                <c:pt idx="1">
                  <c:v>180</c:v>
                </c:pt>
                <c:pt idx="2">
                  <c:v>185</c:v>
                </c:pt>
                <c:pt idx="3">
                  <c:v>185</c:v>
                </c:pt>
                <c:pt idx="4">
                  <c:v>186</c:v>
                </c:pt>
                <c:pt idx="5">
                  <c:v>191</c:v>
                </c:pt>
                <c:pt idx="6">
                  <c:v>192</c:v>
                </c:pt>
                <c:pt idx="7">
                  <c:v>199</c:v>
                </c:pt>
                <c:pt idx="8">
                  <c:v>200</c:v>
                </c:pt>
                <c:pt idx="9">
                  <c:v>202</c:v>
                </c:pt>
                <c:pt idx="10">
                  <c:v>209</c:v>
                </c:pt>
                <c:pt idx="11">
                  <c:v>209</c:v>
                </c:pt>
                <c:pt idx="12">
                  <c:v>208</c:v>
                </c:pt>
                <c:pt idx="13">
                  <c:v>218</c:v>
                </c:pt>
                <c:pt idx="14">
                  <c:v>221</c:v>
                </c:pt>
                <c:pt idx="15">
                  <c:v>224</c:v>
                </c:pt>
                <c:pt idx="16">
                  <c:v>227</c:v>
                </c:pt>
                <c:pt idx="17">
                  <c:v>227</c:v>
                </c:pt>
                <c:pt idx="18">
                  <c:v>234</c:v>
                </c:pt>
                <c:pt idx="19">
                  <c:v>240</c:v>
                </c:pt>
                <c:pt idx="20">
                  <c:v>246</c:v>
                </c:pt>
                <c:pt idx="21">
                  <c:v>252</c:v>
                </c:pt>
                <c:pt idx="22">
                  <c:v>256</c:v>
                </c:pt>
                <c:pt idx="23">
                  <c:v>256</c:v>
                </c:pt>
                <c:pt idx="24">
                  <c:v>256</c:v>
                </c:pt>
                <c:pt idx="25">
                  <c:v>256</c:v>
                </c:pt>
                <c:pt idx="26">
                  <c:v>266</c:v>
                </c:pt>
                <c:pt idx="27">
                  <c:v>267</c:v>
                </c:pt>
                <c:pt idx="28">
                  <c:v>271</c:v>
                </c:pt>
                <c:pt idx="29">
                  <c:v>271</c:v>
                </c:pt>
                <c:pt idx="30">
                  <c:v>271</c:v>
                </c:pt>
                <c:pt idx="31">
                  <c:v>279</c:v>
                </c:pt>
                <c:pt idx="32">
                  <c:v>279</c:v>
                </c:pt>
                <c:pt idx="33">
                  <c:v>285</c:v>
                </c:pt>
                <c:pt idx="34">
                  <c:v>288</c:v>
                </c:pt>
                <c:pt idx="35">
                  <c:v>288</c:v>
                </c:pt>
                <c:pt idx="36">
                  <c:v>291</c:v>
                </c:pt>
                <c:pt idx="37">
                  <c:v>304</c:v>
                </c:pt>
                <c:pt idx="38">
                  <c:v>313</c:v>
                </c:pt>
                <c:pt idx="39">
                  <c:v>313</c:v>
                </c:pt>
                <c:pt idx="40">
                  <c:v>328</c:v>
                </c:pt>
                <c:pt idx="41">
                  <c:v>328</c:v>
                </c:pt>
                <c:pt idx="42">
                  <c:v>328</c:v>
                </c:pt>
                <c:pt idx="43">
                  <c:v>350</c:v>
                </c:pt>
                <c:pt idx="44">
                  <c:v>354</c:v>
                </c:pt>
                <c:pt idx="45">
                  <c:v>362</c:v>
                </c:pt>
                <c:pt idx="46">
                  <c:v>366</c:v>
                </c:pt>
                <c:pt idx="47">
                  <c:v>366</c:v>
                </c:pt>
                <c:pt idx="48">
                  <c:v>368</c:v>
                </c:pt>
                <c:pt idx="49">
                  <c:v>368</c:v>
                </c:pt>
                <c:pt idx="50">
                  <c:v>370</c:v>
                </c:pt>
                <c:pt idx="51">
                  <c:v>376</c:v>
                </c:pt>
                <c:pt idx="52">
                  <c:v>381</c:v>
                </c:pt>
                <c:pt idx="53">
                  <c:v>386</c:v>
                </c:pt>
                <c:pt idx="54">
                  <c:v>392</c:v>
                </c:pt>
                <c:pt idx="55">
                  <c:v>395</c:v>
                </c:pt>
                <c:pt idx="56">
                  <c:v>399</c:v>
                </c:pt>
                <c:pt idx="57">
                  <c:v>410</c:v>
                </c:pt>
                <c:pt idx="58">
                  <c:v>417</c:v>
                </c:pt>
                <c:pt idx="59">
                  <c:v>425</c:v>
                </c:pt>
                <c:pt idx="60">
                  <c:v>437</c:v>
                </c:pt>
                <c:pt idx="61">
                  <c:v>451</c:v>
                </c:pt>
                <c:pt idx="62">
                  <c:v>451</c:v>
                </c:pt>
                <c:pt idx="63">
                  <c:v>460</c:v>
                </c:pt>
                <c:pt idx="64">
                  <c:v>462</c:v>
                </c:pt>
                <c:pt idx="65">
                  <c:v>462</c:v>
                </c:pt>
                <c:pt idx="66">
                  <c:v>483</c:v>
                </c:pt>
                <c:pt idx="67">
                  <c:v>484</c:v>
                </c:pt>
                <c:pt idx="68">
                  <c:v>491</c:v>
                </c:pt>
                <c:pt idx="69">
                  <c:v>506</c:v>
                </c:pt>
                <c:pt idx="70">
                  <c:v>517</c:v>
                </c:pt>
                <c:pt idx="71">
                  <c:v>525</c:v>
                </c:pt>
                <c:pt idx="72">
                  <c:v>525</c:v>
                </c:pt>
                <c:pt idx="73">
                  <c:v>532</c:v>
                </c:pt>
                <c:pt idx="74">
                  <c:v>552</c:v>
                </c:pt>
                <c:pt idx="75">
                  <c:v>568</c:v>
                </c:pt>
                <c:pt idx="76">
                  <c:v>568</c:v>
                </c:pt>
                <c:pt idx="77">
                  <c:v>577</c:v>
                </c:pt>
                <c:pt idx="78">
                  <c:v>579</c:v>
                </c:pt>
                <c:pt idx="79">
                  <c:v>621</c:v>
                </c:pt>
                <c:pt idx="80">
                  <c:v>622</c:v>
                </c:pt>
                <c:pt idx="81">
                  <c:v>635</c:v>
                </c:pt>
                <c:pt idx="82">
                  <c:v>656</c:v>
                </c:pt>
                <c:pt idx="83">
                  <c:v>661</c:v>
                </c:pt>
                <c:pt idx="84">
                  <c:v>695</c:v>
                </c:pt>
                <c:pt idx="85">
                  <c:v>704</c:v>
                </c:pt>
                <c:pt idx="86">
                  <c:v>707</c:v>
                </c:pt>
                <c:pt idx="87">
                  <c:v>724</c:v>
                </c:pt>
                <c:pt idx="88">
                  <c:v>735</c:v>
                </c:pt>
                <c:pt idx="89">
                  <c:v>754</c:v>
                </c:pt>
                <c:pt idx="90">
                  <c:v>754</c:v>
                </c:pt>
                <c:pt idx="91">
                  <c:v>755</c:v>
                </c:pt>
                <c:pt idx="92">
                  <c:v>758</c:v>
                </c:pt>
                <c:pt idx="93">
                  <c:v>769</c:v>
                </c:pt>
                <c:pt idx="94">
                  <c:v>772</c:v>
                </c:pt>
                <c:pt idx="95">
                  <c:v>802</c:v>
                </c:pt>
                <c:pt idx="96">
                  <c:v>819</c:v>
                </c:pt>
                <c:pt idx="97">
                  <c:v>819</c:v>
                </c:pt>
                <c:pt idx="98">
                  <c:v>828</c:v>
                </c:pt>
                <c:pt idx="99">
                  <c:v>834</c:v>
                </c:pt>
                <c:pt idx="100">
                  <c:v>852</c:v>
                </c:pt>
                <c:pt idx="101">
                  <c:v>863</c:v>
                </c:pt>
                <c:pt idx="102">
                  <c:v>873</c:v>
                </c:pt>
                <c:pt idx="103">
                  <c:v>880</c:v>
                </c:pt>
                <c:pt idx="104">
                  <c:v>899</c:v>
                </c:pt>
                <c:pt idx="105">
                  <c:v>899</c:v>
                </c:pt>
                <c:pt idx="106">
                  <c:v>907</c:v>
                </c:pt>
                <c:pt idx="107">
                  <c:v>921</c:v>
                </c:pt>
                <c:pt idx="108">
                  <c:v>934</c:v>
                </c:pt>
                <c:pt idx="109">
                  <c:v>934</c:v>
                </c:pt>
                <c:pt idx="110">
                  <c:v>953</c:v>
                </c:pt>
                <c:pt idx="111">
                  <c:v>968</c:v>
                </c:pt>
                <c:pt idx="112">
                  <c:v>975</c:v>
                </c:pt>
                <c:pt idx="113">
                  <c:v>979</c:v>
                </c:pt>
                <c:pt idx="114">
                  <c:v>982</c:v>
                </c:pt>
                <c:pt idx="115">
                  <c:v>1012</c:v>
                </c:pt>
                <c:pt idx="116">
                  <c:v>1012</c:v>
                </c:pt>
                <c:pt idx="117">
                  <c:v>1032</c:v>
                </c:pt>
                <c:pt idx="118">
                  <c:v>1039</c:v>
                </c:pt>
                <c:pt idx="119">
                  <c:v>1052</c:v>
                </c:pt>
                <c:pt idx="120">
                  <c:v>1058</c:v>
                </c:pt>
                <c:pt idx="121">
                  <c:v>1062</c:v>
                </c:pt>
                <c:pt idx="122">
                  <c:v>1088</c:v>
                </c:pt>
                <c:pt idx="123">
                  <c:v>1094</c:v>
                </c:pt>
                <c:pt idx="124">
                  <c:v>1098</c:v>
                </c:pt>
                <c:pt idx="125">
                  <c:v>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4-465A-A29D-DE6543037F29}"/>
            </c:ext>
          </c:extLst>
        </c:ser>
        <c:ser>
          <c:idx val="1"/>
          <c:order val="1"/>
          <c:tx>
            <c:strRef>
              <c:f>'AEFI Alberta'!$C$1</c:f>
              <c:strCache>
                <c:ptCount val="1"/>
                <c:pt idx="0">
                  <c:v>Moderna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'AEFI Alberta'!$A$2:$A$128</c:f>
              <c:numCache>
                <c:formatCode>d\-mmm\-yy</c:formatCode>
                <c:ptCount val="127"/>
                <c:pt idx="0">
                  <c:v>44311</c:v>
                </c:pt>
                <c:pt idx="1">
                  <c:v>44312</c:v>
                </c:pt>
                <c:pt idx="2">
                  <c:v>44313</c:v>
                </c:pt>
                <c:pt idx="3">
                  <c:v>44314</c:v>
                </c:pt>
                <c:pt idx="4">
                  <c:v>44315</c:v>
                </c:pt>
                <c:pt idx="5">
                  <c:v>44317</c:v>
                </c:pt>
                <c:pt idx="6">
                  <c:v>44318</c:v>
                </c:pt>
                <c:pt idx="7">
                  <c:v>44319</c:v>
                </c:pt>
                <c:pt idx="8">
                  <c:v>44320</c:v>
                </c:pt>
                <c:pt idx="9">
                  <c:v>44321</c:v>
                </c:pt>
                <c:pt idx="10">
                  <c:v>44323</c:v>
                </c:pt>
                <c:pt idx="11">
                  <c:v>44324</c:v>
                </c:pt>
                <c:pt idx="12">
                  <c:v>44325</c:v>
                </c:pt>
                <c:pt idx="13">
                  <c:v>44327</c:v>
                </c:pt>
                <c:pt idx="14">
                  <c:v>44328</c:v>
                </c:pt>
                <c:pt idx="15">
                  <c:v>44329</c:v>
                </c:pt>
                <c:pt idx="16">
                  <c:v>44330</c:v>
                </c:pt>
                <c:pt idx="17">
                  <c:v>44331</c:v>
                </c:pt>
                <c:pt idx="18">
                  <c:v>44332</c:v>
                </c:pt>
                <c:pt idx="19">
                  <c:v>44334</c:v>
                </c:pt>
                <c:pt idx="20">
                  <c:v>44335</c:v>
                </c:pt>
                <c:pt idx="21">
                  <c:v>44336</c:v>
                </c:pt>
                <c:pt idx="22">
                  <c:v>44337</c:v>
                </c:pt>
                <c:pt idx="23">
                  <c:v>44338</c:v>
                </c:pt>
                <c:pt idx="24">
                  <c:v>44339</c:v>
                </c:pt>
                <c:pt idx="25">
                  <c:v>44340</c:v>
                </c:pt>
                <c:pt idx="26">
                  <c:v>44342</c:v>
                </c:pt>
                <c:pt idx="27">
                  <c:v>44343</c:v>
                </c:pt>
                <c:pt idx="28">
                  <c:v>44344</c:v>
                </c:pt>
                <c:pt idx="29">
                  <c:v>44345</c:v>
                </c:pt>
                <c:pt idx="30">
                  <c:v>44346</c:v>
                </c:pt>
                <c:pt idx="31">
                  <c:v>44347</c:v>
                </c:pt>
                <c:pt idx="32">
                  <c:v>44348</c:v>
                </c:pt>
                <c:pt idx="33">
                  <c:v>44350</c:v>
                </c:pt>
                <c:pt idx="34">
                  <c:v>44351</c:v>
                </c:pt>
                <c:pt idx="35">
                  <c:v>44352</c:v>
                </c:pt>
                <c:pt idx="36">
                  <c:v>44353</c:v>
                </c:pt>
                <c:pt idx="37">
                  <c:v>44354</c:v>
                </c:pt>
                <c:pt idx="38">
                  <c:v>44355</c:v>
                </c:pt>
                <c:pt idx="39">
                  <c:v>44356</c:v>
                </c:pt>
                <c:pt idx="40">
                  <c:v>44358</c:v>
                </c:pt>
                <c:pt idx="41">
                  <c:v>44359</c:v>
                </c:pt>
                <c:pt idx="42">
                  <c:v>44360</c:v>
                </c:pt>
                <c:pt idx="43">
                  <c:v>44361</c:v>
                </c:pt>
                <c:pt idx="44">
                  <c:v>44363</c:v>
                </c:pt>
                <c:pt idx="45">
                  <c:v>44364</c:v>
                </c:pt>
                <c:pt idx="46">
                  <c:v>44365</c:v>
                </c:pt>
                <c:pt idx="47">
                  <c:v>44366</c:v>
                </c:pt>
                <c:pt idx="48">
                  <c:v>44367</c:v>
                </c:pt>
                <c:pt idx="49">
                  <c:v>44369</c:v>
                </c:pt>
                <c:pt idx="50">
                  <c:v>44370</c:v>
                </c:pt>
                <c:pt idx="51">
                  <c:v>44371</c:v>
                </c:pt>
                <c:pt idx="52">
                  <c:v>44374</c:v>
                </c:pt>
                <c:pt idx="53">
                  <c:v>44375</c:v>
                </c:pt>
                <c:pt idx="54">
                  <c:v>44376</c:v>
                </c:pt>
                <c:pt idx="55">
                  <c:v>44378</c:v>
                </c:pt>
                <c:pt idx="56">
                  <c:v>44381</c:v>
                </c:pt>
                <c:pt idx="57">
                  <c:v>44382</c:v>
                </c:pt>
                <c:pt idx="58">
                  <c:v>44384</c:v>
                </c:pt>
                <c:pt idx="59">
                  <c:v>44385</c:v>
                </c:pt>
                <c:pt idx="60">
                  <c:v>44388</c:v>
                </c:pt>
                <c:pt idx="61">
                  <c:v>44389</c:v>
                </c:pt>
                <c:pt idx="62">
                  <c:v>44390</c:v>
                </c:pt>
                <c:pt idx="63">
                  <c:v>44391</c:v>
                </c:pt>
                <c:pt idx="64">
                  <c:v>44392</c:v>
                </c:pt>
                <c:pt idx="65">
                  <c:v>44395</c:v>
                </c:pt>
                <c:pt idx="66">
                  <c:v>44396</c:v>
                </c:pt>
                <c:pt idx="67">
                  <c:v>44397</c:v>
                </c:pt>
                <c:pt idx="68">
                  <c:v>44398</c:v>
                </c:pt>
                <c:pt idx="69">
                  <c:v>44399</c:v>
                </c:pt>
                <c:pt idx="70">
                  <c:v>44402</c:v>
                </c:pt>
                <c:pt idx="71">
                  <c:v>44403</c:v>
                </c:pt>
                <c:pt idx="72">
                  <c:v>44404</c:v>
                </c:pt>
                <c:pt idx="73">
                  <c:v>44405</c:v>
                </c:pt>
                <c:pt idx="74">
                  <c:v>44406</c:v>
                </c:pt>
                <c:pt idx="75">
                  <c:v>44410</c:v>
                </c:pt>
                <c:pt idx="76">
                  <c:v>44411</c:v>
                </c:pt>
                <c:pt idx="77">
                  <c:v>44412</c:v>
                </c:pt>
                <c:pt idx="78">
                  <c:v>44413</c:v>
                </c:pt>
                <c:pt idx="79">
                  <c:v>44416</c:v>
                </c:pt>
                <c:pt idx="80">
                  <c:v>44417</c:v>
                </c:pt>
                <c:pt idx="81">
                  <c:v>44418</c:v>
                </c:pt>
                <c:pt idx="82">
                  <c:v>44419</c:v>
                </c:pt>
                <c:pt idx="83">
                  <c:v>44420</c:v>
                </c:pt>
                <c:pt idx="84">
                  <c:v>44423</c:v>
                </c:pt>
                <c:pt idx="85">
                  <c:v>44424</c:v>
                </c:pt>
                <c:pt idx="86">
                  <c:v>44425</c:v>
                </c:pt>
                <c:pt idx="87">
                  <c:v>44426</c:v>
                </c:pt>
                <c:pt idx="88">
                  <c:v>44427</c:v>
                </c:pt>
                <c:pt idx="89">
                  <c:v>44428</c:v>
                </c:pt>
                <c:pt idx="90">
                  <c:v>44430</c:v>
                </c:pt>
                <c:pt idx="91">
                  <c:v>44431</c:v>
                </c:pt>
                <c:pt idx="92">
                  <c:v>44432</c:v>
                </c:pt>
                <c:pt idx="93">
                  <c:v>44433</c:v>
                </c:pt>
                <c:pt idx="94">
                  <c:v>44434</c:v>
                </c:pt>
                <c:pt idx="95">
                  <c:v>44437</c:v>
                </c:pt>
                <c:pt idx="96">
                  <c:v>44438</c:v>
                </c:pt>
                <c:pt idx="97">
                  <c:v>44439</c:v>
                </c:pt>
                <c:pt idx="98">
                  <c:v>44440</c:v>
                </c:pt>
                <c:pt idx="99">
                  <c:v>44441</c:v>
                </c:pt>
                <c:pt idx="100">
                  <c:v>44445</c:v>
                </c:pt>
                <c:pt idx="101">
                  <c:v>44447</c:v>
                </c:pt>
                <c:pt idx="102">
                  <c:v>44448</c:v>
                </c:pt>
                <c:pt idx="103">
                  <c:v>44451</c:v>
                </c:pt>
                <c:pt idx="104">
                  <c:v>44452</c:v>
                </c:pt>
                <c:pt idx="105">
                  <c:v>44453</c:v>
                </c:pt>
                <c:pt idx="106">
                  <c:v>44454</c:v>
                </c:pt>
                <c:pt idx="107">
                  <c:v>44455</c:v>
                </c:pt>
                <c:pt idx="108">
                  <c:v>44458</c:v>
                </c:pt>
                <c:pt idx="109">
                  <c:v>44459</c:v>
                </c:pt>
                <c:pt idx="110">
                  <c:v>44460</c:v>
                </c:pt>
                <c:pt idx="111">
                  <c:v>44461</c:v>
                </c:pt>
                <c:pt idx="112">
                  <c:v>44462</c:v>
                </c:pt>
                <c:pt idx="113">
                  <c:v>44465</c:v>
                </c:pt>
                <c:pt idx="114">
                  <c:v>44466</c:v>
                </c:pt>
                <c:pt idx="115">
                  <c:v>44467</c:v>
                </c:pt>
                <c:pt idx="116">
                  <c:v>44468</c:v>
                </c:pt>
                <c:pt idx="117">
                  <c:v>44469</c:v>
                </c:pt>
                <c:pt idx="118">
                  <c:v>44472</c:v>
                </c:pt>
                <c:pt idx="119">
                  <c:v>44473</c:v>
                </c:pt>
                <c:pt idx="120">
                  <c:v>44474</c:v>
                </c:pt>
                <c:pt idx="121">
                  <c:v>44475</c:v>
                </c:pt>
                <c:pt idx="122">
                  <c:v>44476</c:v>
                </c:pt>
                <c:pt idx="123">
                  <c:v>44481</c:v>
                </c:pt>
                <c:pt idx="124">
                  <c:v>44482</c:v>
                </c:pt>
                <c:pt idx="125">
                  <c:v>44483</c:v>
                </c:pt>
              </c:numCache>
            </c:numRef>
          </c:cat>
          <c:val>
            <c:numRef>
              <c:f>'AEFI Alberta'!$C$2:$C$128</c:f>
              <c:numCache>
                <c:formatCode>_-* #,##0_-;\-* #,##0_-;_-* "-"??_-;_-@_-</c:formatCode>
                <c:ptCount val="127"/>
                <c:pt idx="0">
                  <c:v>49</c:v>
                </c:pt>
                <c:pt idx="1">
                  <c:v>51</c:v>
                </c:pt>
                <c:pt idx="2">
                  <c:v>52</c:v>
                </c:pt>
                <c:pt idx="3">
                  <c:v>52</c:v>
                </c:pt>
                <c:pt idx="4">
                  <c:v>53</c:v>
                </c:pt>
                <c:pt idx="5">
                  <c:v>55</c:v>
                </c:pt>
                <c:pt idx="6">
                  <c:v>55</c:v>
                </c:pt>
                <c:pt idx="7">
                  <c:v>58</c:v>
                </c:pt>
                <c:pt idx="8">
                  <c:v>58</c:v>
                </c:pt>
                <c:pt idx="9">
                  <c:v>58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70</c:v>
                </c:pt>
                <c:pt idx="14">
                  <c:v>70</c:v>
                </c:pt>
                <c:pt idx="15">
                  <c:v>73</c:v>
                </c:pt>
                <c:pt idx="16">
                  <c:v>75</c:v>
                </c:pt>
                <c:pt idx="17">
                  <c:v>75</c:v>
                </c:pt>
                <c:pt idx="18">
                  <c:v>77</c:v>
                </c:pt>
                <c:pt idx="19">
                  <c:v>77</c:v>
                </c:pt>
                <c:pt idx="20">
                  <c:v>78</c:v>
                </c:pt>
                <c:pt idx="21">
                  <c:v>80</c:v>
                </c:pt>
                <c:pt idx="22">
                  <c:v>82</c:v>
                </c:pt>
                <c:pt idx="23">
                  <c:v>82</c:v>
                </c:pt>
                <c:pt idx="24">
                  <c:v>82</c:v>
                </c:pt>
                <c:pt idx="25">
                  <c:v>82</c:v>
                </c:pt>
                <c:pt idx="26">
                  <c:v>84</c:v>
                </c:pt>
                <c:pt idx="27">
                  <c:v>87</c:v>
                </c:pt>
                <c:pt idx="28">
                  <c:v>93</c:v>
                </c:pt>
                <c:pt idx="29">
                  <c:v>93</c:v>
                </c:pt>
                <c:pt idx="30">
                  <c:v>93</c:v>
                </c:pt>
                <c:pt idx="31">
                  <c:v>95</c:v>
                </c:pt>
                <c:pt idx="32">
                  <c:v>96</c:v>
                </c:pt>
                <c:pt idx="33">
                  <c:v>99</c:v>
                </c:pt>
                <c:pt idx="34">
                  <c:v>101</c:v>
                </c:pt>
                <c:pt idx="35">
                  <c:v>101</c:v>
                </c:pt>
                <c:pt idx="36">
                  <c:v>101</c:v>
                </c:pt>
                <c:pt idx="37">
                  <c:v>104</c:v>
                </c:pt>
                <c:pt idx="38">
                  <c:v>109</c:v>
                </c:pt>
                <c:pt idx="39">
                  <c:v>111</c:v>
                </c:pt>
                <c:pt idx="40">
                  <c:v>117</c:v>
                </c:pt>
                <c:pt idx="41">
                  <c:v>117</c:v>
                </c:pt>
                <c:pt idx="42">
                  <c:v>117</c:v>
                </c:pt>
                <c:pt idx="43">
                  <c:v>122</c:v>
                </c:pt>
                <c:pt idx="44">
                  <c:v>124</c:v>
                </c:pt>
                <c:pt idx="45">
                  <c:v>126</c:v>
                </c:pt>
                <c:pt idx="46">
                  <c:v>131</c:v>
                </c:pt>
                <c:pt idx="47">
                  <c:v>131</c:v>
                </c:pt>
                <c:pt idx="48">
                  <c:v>132</c:v>
                </c:pt>
                <c:pt idx="49">
                  <c:v>136</c:v>
                </c:pt>
                <c:pt idx="50">
                  <c:v>140</c:v>
                </c:pt>
                <c:pt idx="51">
                  <c:v>144</c:v>
                </c:pt>
                <c:pt idx="52">
                  <c:v>145</c:v>
                </c:pt>
                <c:pt idx="53">
                  <c:v>148</c:v>
                </c:pt>
                <c:pt idx="54">
                  <c:v>151</c:v>
                </c:pt>
                <c:pt idx="55">
                  <c:v>155</c:v>
                </c:pt>
                <c:pt idx="56">
                  <c:v>157</c:v>
                </c:pt>
                <c:pt idx="57">
                  <c:v>163</c:v>
                </c:pt>
                <c:pt idx="58">
                  <c:v>173</c:v>
                </c:pt>
                <c:pt idx="59">
                  <c:v>178</c:v>
                </c:pt>
                <c:pt idx="60">
                  <c:v>181</c:v>
                </c:pt>
                <c:pt idx="61">
                  <c:v>189</c:v>
                </c:pt>
                <c:pt idx="62">
                  <c:v>190</c:v>
                </c:pt>
                <c:pt idx="63">
                  <c:v>194</c:v>
                </c:pt>
                <c:pt idx="64">
                  <c:v>196</c:v>
                </c:pt>
                <c:pt idx="65">
                  <c:v>196</c:v>
                </c:pt>
                <c:pt idx="66">
                  <c:v>202</c:v>
                </c:pt>
                <c:pt idx="67">
                  <c:v>202</c:v>
                </c:pt>
                <c:pt idx="68">
                  <c:v>208</c:v>
                </c:pt>
                <c:pt idx="69">
                  <c:v>215</c:v>
                </c:pt>
                <c:pt idx="70">
                  <c:v>218</c:v>
                </c:pt>
                <c:pt idx="71">
                  <c:v>219</c:v>
                </c:pt>
                <c:pt idx="72">
                  <c:v>219</c:v>
                </c:pt>
                <c:pt idx="73">
                  <c:v>220</c:v>
                </c:pt>
                <c:pt idx="74">
                  <c:v>225</c:v>
                </c:pt>
                <c:pt idx="75">
                  <c:v>228</c:v>
                </c:pt>
                <c:pt idx="76">
                  <c:v>229</c:v>
                </c:pt>
                <c:pt idx="77">
                  <c:v>233</c:v>
                </c:pt>
                <c:pt idx="78">
                  <c:v>236</c:v>
                </c:pt>
                <c:pt idx="79">
                  <c:v>252</c:v>
                </c:pt>
                <c:pt idx="80">
                  <c:v>253</c:v>
                </c:pt>
                <c:pt idx="81">
                  <c:v>263</c:v>
                </c:pt>
                <c:pt idx="82">
                  <c:v>273</c:v>
                </c:pt>
                <c:pt idx="83">
                  <c:v>276</c:v>
                </c:pt>
                <c:pt idx="84">
                  <c:v>292</c:v>
                </c:pt>
                <c:pt idx="85">
                  <c:v>298</c:v>
                </c:pt>
                <c:pt idx="86">
                  <c:v>298</c:v>
                </c:pt>
                <c:pt idx="87">
                  <c:v>308</c:v>
                </c:pt>
                <c:pt idx="88">
                  <c:v>314</c:v>
                </c:pt>
                <c:pt idx="89">
                  <c:v>319</c:v>
                </c:pt>
                <c:pt idx="90">
                  <c:v>319</c:v>
                </c:pt>
                <c:pt idx="91">
                  <c:v>319</c:v>
                </c:pt>
                <c:pt idx="92">
                  <c:v>323</c:v>
                </c:pt>
                <c:pt idx="93">
                  <c:v>325</c:v>
                </c:pt>
                <c:pt idx="94">
                  <c:v>327</c:v>
                </c:pt>
                <c:pt idx="95">
                  <c:v>336</c:v>
                </c:pt>
                <c:pt idx="96">
                  <c:v>342</c:v>
                </c:pt>
                <c:pt idx="97">
                  <c:v>342</c:v>
                </c:pt>
                <c:pt idx="98">
                  <c:v>347</c:v>
                </c:pt>
                <c:pt idx="99">
                  <c:v>350</c:v>
                </c:pt>
                <c:pt idx="100">
                  <c:v>353</c:v>
                </c:pt>
                <c:pt idx="101">
                  <c:v>358</c:v>
                </c:pt>
                <c:pt idx="102">
                  <c:v>364</c:v>
                </c:pt>
                <c:pt idx="103">
                  <c:v>368</c:v>
                </c:pt>
                <c:pt idx="104">
                  <c:v>374</c:v>
                </c:pt>
                <c:pt idx="105">
                  <c:v>374</c:v>
                </c:pt>
                <c:pt idx="106">
                  <c:v>376</c:v>
                </c:pt>
                <c:pt idx="107">
                  <c:v>383</c:v>
                </c:pt>
                <c:pt idx="108">
                  <c:v>389</c:v>
                </c:pt>
                <c:pt idx="109">
                  <c:v>389</c:v>
                </c:pt>
                <c:pt idx="110">
                  <c:v>393</c:v>
                </c:pt>
                <c:pt idx="111">
                  <c:v>397</c:v>
                </c:pt>
                <c:pt idx="112">
                  <c:v>401</c:v>
                </c:pt>
                <c:pt idx="113">
                  <c:v>405</c:v>
                </c:pt>
                <c:pt idx="114">
                  <c:v>406</c:v>
                </c:pt>
                <c:pt idx="115">
                  <c:v>418</c:v>
                </c:pt>
                <c:pt idx="116">
                  <c:v>418</c:v>
                </c:pt>
                <c:pt idx="117">
                  <c:v>425</c:v>
                </c:pt>
                <c:pt idx="118">
                  <c:v>427</c:v>
                </c:pt>
                <c:pt idx="119">
                  <c:v>430</c:v>
                </c:pt>
                <c:pt idx="120">
                  <c:v>432</c:v>
                </c:pt>
                <c:pt idx="121">
                  <c:v>433</c:v>
                </c:pt>
                <c:pt idx="122">
                  <c:v>439</c:v>
                </c:pt>
                <c:pt idx="123">
                  <c:v>444</c:v>
                </c:pt>
                <c:pt idx="124">
                  <c:v>446</c:v>
                </c:pt>
                <c:pt idx="125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4-465A-A29D-DE6543037F29}"/>
            </c:ext>
          </c:extLst>
        </c:ser>
        <c:ser>
          <c:idx val="2"/>
          <c:order val="2"/>
          <c:tx>
            <c:strRef>
              <c:f>'AEFI Alberta'!$D$1</c:f>
              <c:strCache>
                <c:ptCount val="1"/>
                <c:pt idx="0">
                  <c:v>AZ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'AEFI Alberta'!$A$2:$A$128</c:f>
              <c:numCache>
                <c:formatCode>d\-mmm\-yy</c:formatCode>
                <c:ptCount val="127"/>
                <c:pt idx="0">
                  <c:v>44311</c:v>
                </c:pt>
                <c:pt idx="1">
                  <c:v>44312</c:v>
                </c:pt>
                <c:pt idx="2">
                  <c:v>44313</c:v>
                </c:pt>
                <c:pt idx="3">
                  <c:v>44314</c:v>
                </c:pt>
                <c:pt idx="4">
                  <c:v>44315</c:v>
                </c:pt>
                <c:pt idx="5">
                  <c:v>44317</c:v>
                </c:pt>
                <c:pt idx="6">
                  <c:v>44318</c:v>
                </c:pt>
                <c:pt idx="7">
                  <c:v>44319</c:v>
                </c:pt>
                <c:pt idx="8">
                  <c:v>44320</c:v>
                </c:pt>
                <c:pt idx="9">
                  <c:v>44321</c:v>
                </c:pt>
                <c:pt idx="10">
                  <c:v>44323</c:v>
                </c:pt>
                <c:pt idx="11">
                  <c:v>44324</c:v>
                </c:pt>
                <c:pt idx="12">
                  <c:v>44325</c:v>
                </c:pt>
                <c:pt idx="13">
                  <c:v>44327</c:v>
                </c:pt>
                <c:pt idx="14">
                  <c:v>44328</c:v>
                </c:pt>
                <c:pt idx="15">
                  <c:v>44329</c:v>
                </c:pt>
                <c:pt idx="16">
                  <c:v>44330</c:v>
                </c:pt>
                <c:pt idx="17">
                  <c:v>44331</c:v>
                </c:pt>
                <c:pt idx="18">
                  <c:v>44332</c:v>
                </c:pt>
                <c:pt idx="19">
                  <c:v>44334</c:v>
                </c:pt>
                <c:pt idx="20">
                  <c:v>44335</c:v>
                </c:pt>
                <c:pt idx="21">
                  <c:v>44336</c:v>
                </c:pt>
                <c:pt idx="22">
                  <c:v>44337</c:v>
                </c:pt>
                <c:pt idx="23">
                  <c:v>44338</c:v>
                </c:pt>
                <c:pt idx="24">
                  <c:v>44339</c:v>
                </c:pt>
                <c:pt idx="25">
                  <c:v>44340</c:v>
                </c:pt>
                <c:pt idx="26">
                  <c:v>44342</c:v>
                </c:pt>
                <c:pt idx="27">
                  <c:v>44343</c:v>
                </c:pt>
                <c:pt idx="28">
                  <c:v>44344</c:v>
                </c:pt>
                <c:pt idx="29">
                  <c:v>44345</c:v>
                </c:pt>
                <c:pt idx="30">
                  <c:v>44346</c:v>
                </c:pt>
                <c:pt idx="31">
                  <c:v>44347</c:v>
                </c:pt>
                <c:pt idx="32">
                  <c:v>44348</c:v>
                </c:pt>
                <c:pt idx="33">
                  <c:v>44350</c:v>
                </c:pt>
                <c:pt idx="34">
                  <c:v>44351</c:v>
                </c:pt>
                <c:pt idx="35">
                  <c:v>44352</c:v>
                </c:pt>
                <c:pt idx="36">
                  <c:v>44353</c:v>
                </c:pt>
                <c:pt idx="37">
                  <c:v>44354</c:v>
                </c:pt>
                <c:pt idx="38">
                  <c:v>44355</c:v>
                </c:pt>
                <c:pt idx="39">
                  <c:v>44356</c:v>
                </c:pt>
                <c:pt idx="40">
                  <c:v>44358</c:v>
                </c:pt>
                <c:pt idx="41">
                  <c:v>44359</c:v>
                </c:pt>
                <c:pt idx="42">
                  <c:v>44360</c:v>
                </c:pt>
                <c:pt idx="43">
                  <c:v>44361</c:v>
                </c:pt>
                <c:pt idx="44">
                  <c:v>44363</c:v>
                </c:pt>
                <c:pt idx="45">
                  <c:v>44364</c:v>
                </c:pt>
                <c:pt idx="46">
                  <c:v>44365</c:v>
                </c:pt>
                <c:pt idx="47">
                  <c:v>44366</c:v>
                </c:pt>
                <c:pt idx="48">
                  <c:v>44367</c:v>
                </c:pt>
                <c:pt idx="49">
                  <c:v>44369</c:v>
                </c:pt>
                <c:pt idx="50">
                  <c:v>44370</c:v>
                </c:pt>
                <c:pt idx="51">
                  <c:v>44371</c:v>
                </c:pt>
                <c:pt idx="52">
                  <c:v>44374</c:v>
                </c:pt>
                <c:pt idx="53">
                  <c:v>44375</c:v>
                </c:pt>
                <c:pt idx="54">
                  <c:v>44376</c:v>
                </c:pt>
                <c:pt idx="55">
                  <c:v>44378</c:v>
                </c:pt>
                <c:pt idx="56">
                  <c:v>44381</c:v>
                </c:pt>
                <c:pt idx="57">
                  <c:v>44382</c:v>
                </c:pt>
                <c:pt idx="58">
                  <c:v>44384</c:v>
                </c:pt>
                <c:pt idx="59">
                  <c:v>44385</c:v>
                </c:pt>
                <c:pt idx="60">
                  <c:v>44388</c:v>
                </c:pt>
                <c:pt idx="61">
                  <c:v>44389</c:v>
                </c:pt>
                <c:pt idx="62">
                  <c:v>44390</c:v>
                </c:pt>
                <c:pt idx="63">
                  <c:v>44391</c:v>
                </c:pt>
                <c:pt idx="64">
                  <c:v>44392</c:v>
                </c:pt>
                <c:pt idx="65">
                  <c:v>44395</c:v>
                </c:pt>
                <c:pt idx="66">
                  <c:v>44396</c:v>
                </c:pt>
                <c:pt idx="67">
                  <c:v>44397</c:v>
                </c:pt>
                <c:pt idx="68">
                  <c:v>44398</c:v>
                </c:pt>
                <c:pt idx="69">
                  <c:v>44399</c:v>
                </c:pt>
                <c:pt idx="70">
                  <c:v>44402</c:v>
                </c:pt>
                <c:pt idx="71">
                  <c:v>44403</c:v>
                </c:pt>
                <c:pt idx="72">
                  <c:v>44404</c:v>
                </c:pt>
                <c:pt idx="73">
                  <c:v>44405</c:v>
                </c:pt>
                <c:pt idx="74">
                  <c:v>44406</c:v>
                </c:pt>
                <c:pt idx="75">
                  <c:v>44410</c:v>
                </c:pt>
                <c:pt idx="76">
                  <c:v>44411</c:v>
                </c:pt>
                <c:pt idx="77">
                  <c:v>44412</c:v>
                </c:pt>
                <c:pt idx="78">
                  <c:v>44413</c:v>
                </c:pt>
                <c:pt idx="79">
                  <c:v>44416</c:v>
                </c:pt>
                <c:pt idx="80">
                  <c:v>44417</c:v>
                </c:pt>
                <c:pt idx="81">
                  <c:v>44418</c:v>
                </c:pt>
                <c:pt idx="82">
                  <c:v>44419</c:v>
                </c:pt>
                <c:pt idx="83">
                  <c:v>44420</c:v>
                </c:pt>
                <c:pt idx="84">
                  <c:v>44423</c:v>
                </c:pt>
                <c:pt idx="85">
                  <c:v>44424</c:v>
                </c:pt>
                <c:pt idx="86">
                  <c:v>44425</c:v>
                </c:pt>
                <c:pt idx="87">
                  <c:v>44426</c:v>
                </c:pt>
                <c:pt idx="88">
                  <c:v>44427</c:v>
                </c:pt>
                <c:pt idx="89">
                  <c:v>44428</c:v>
                </c:pt>
                <c:pt idx="90">
                  <c:v>44430</c:v>
                </c:pt>
                <c:pt idx="91">
                  <c:v>44431</c:v>
                </c:pt>
                <c:pt idx="92">
                  <c:v>44432</c:v>
                </c:pt>
                <c:pt idx="93">
                  <c:v>44433</c:v>
                </c:pt>
                <c:pt idx="94">
                  <c:v>44434</c:v>
                </c:pt>
                <c:pt idx="95">
                  <c:v>44437</c:v>
                </c:pt>
                <c:pt idx="96">
                  <c:v>44438</c:v>
                </c:pt>
                <c:pt idx="97">
                  <c:v>44439</c:v>
                </c:pt>
                <c:pt idx="98">
                  <c:v>44440</c:v>
                </c:pt>
                <c:pt idx="99">
                  <c:v>44441</c:v>
                </c:pt>
                <c:pt idx="100">
                  <c:v>44445</c:v>
                </c:pt>
                <c:pt idx="101">
                  <c:v>44447</c:v>
                </c:pt>
                <c:pt idx="102">
                  <c:v>44448</c:v>
                </c:pt>
                <c:pt idx="103">
                  <c:v>44451</c:v>
                </c:pt>
                <c:pt idx="104">
                  <c:v>44452</c:v>
                </c:pt>
                <c:pt idx="105">
                  <c:v>44453</c:v>
                </c:pt>
                <c:pt idx="106">
                  <c:v>44454</c:v>
                </c:pt>
                <c:pt idx="107">
                  <c:v>44455</c:v>
                </c:pt>
                <c:pt idx="108">
                  <c:v>44458</c:v>
                </c:pt>
                <c:pt idx="109">
                  <c:v>44459</c:v>
                </c:pt>
                <c:pt idx="110">
                  <c:v>44460</c:v>
                </c:pt>
                <c:pt idx="111">
                  <c:v>44461</c:v>
                </c:pt>
                <c:pt idx="112">
                  <c:v>44462</c:v>
                </c:pt>
                <c:pt idx="113">
                  <c:v>44465</c:v>
                </c:pt>
                <c:pt idx="114">
                  <c:v>44466</c:v>
                </c:pt>
                <c:pt idx="115">
                  <c:v>44467</c:v>
                </c:pt>
                <c:pt idx="116">
                  <c:v>44468</c:v>
                </c:pt>
                <c:pt idx="117">
                  <c:v>44469</c:v>
                </c:pt>
                <c:pt idx="118">
                  <c:v>44472</c:v>
                </c:pt>
                <c:pt idx="119">
                  <c:v>44473</c:v>
                </c:pt>
                <c:pt idx="120">
                  <c:v>44474</c:v>
                </c:pt>
                <c:pt idx="121">
                  <c:v>44475</c:v>
                </c:pt>
                <c:pt idx="122">
                  <c:v>44476</c:v>
                </c:pt>
                <c:pt idx="123">
                  <c:v>44481</c:v>
                </c:pt>
                <c:pt idx="124">
                  <c:v>44482</c:v>
                </c:pt>
                <c:pt idx="125">
                  <c:v>44483</c:v>
                </c:pt>
              </c:numCache>
            </c:numRef>
          </c:cat>
          <c:val>
            <c:numRef>
              <c:f>'AEFI Alberta'!$D$2:$D$128</c:f>
              <c:numCache>
                <c:formatCode>_-* #,##0_-;\-* #,##0_-;_-* "-"??_-;_-@_-</c:formatCode>
                <c:ptCount val="127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  <c:pt idx="13">
                  <c:v>26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33</c:v>
                </c:pt>
                <c:pt idx="18">
                  <c:v>35</c:v>
                </c:pt>
                <c:pt idx="19">
                  <c:v>37</c:v>
                </c:pt>
                <c:pt idx="20">
                  <c:v>41</c:v>
                </c:pt>
                <c:pt idx="21">
                  <c:v>44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47</c:v>
                </c:pt>
                <c:pt idx="26">
                  <c:v>54</c:v>
                </c:pt>
                <c:pt idx="27">
                  <c:v>55</c:v>
                </c:pt>
                <c:pt idx="28">
                  <c:v>58</c:v>
                </c:pt>
                <c:pt idx="29">
                  <c:v>58</c:v>
                </c:pt>
                <c:pt idx="30">
                  <c:v>58</c:v>
                </c:pt>
                <c:pt idx="31">
                  <c:v>59</c:v>
                </c:pt>
                <c:pt idx="32">
                  <c:v>59</c:v>
                </c:pt>
                <c:pt idx="33">
                  <c:v>66</c:v>
                </c:pt>
                <c:pt idx="34">
                  <c:v>67</c:v>
                </c:pt>
                <c:pt idx="35">
                  <c:v>67</c:v>
                </c:pt>
                <c:pt idx="36">
                  <c:v>67</c:v>
                </c:pt>
                <c:pt idx="37">
                  <c:v>71</c:v>
                </c:pt>
                <c:pt idx="38">
                  <c:v>72</c:v>
                </c:pt>
                <c:pt idx="39">
                  <c:v>72</c:v>
                </c:pt>
                <c:pt idx="40">
                  <c:v>79</c:v>
                </c:pt>
                <c:pt idx="41">
                  <c:v>79</c:v>
                </c:pt>
                <c:pt idx="42">
                  <c:v>79</c:v>
                </c:pt>
                <c:pt idx="43">
                  <c:v>87</c:v>
                </c:pt>
                <c:pt idx="44">
                  <c:v>89</c:v>
                </c:pt>
                <c:pt idx="45">
                  <c:v>93</c:v>
                </c:pt>
                <c:pt idx="46">
                  <c:v>96</c:v>
                </c:pt>
                <c:pt idx="47">
                  <c:v>96</c:v>
                </c:pt>
                <c:pt idx="48">
                  <c:v>96</c:v>
                </c:pt>
                <c:pt idx="49">
                  <c:v>101</c:v>
                </c:pt>
                <c:pt idx="50">
                  <c:v>105</c:v>
                </c:pt>
                <c:pt idx="51">
                  <c:v>110</c:v>
                </c:pt>
                <c:pt idx="52">
                  <c:v>113</c:v>
                </c:pt>
                <c:pt idx="53">
                  <c:v>115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126</c:v>
                </c:pt>
                <c:pt idx="58">
                  <c:v>132</c:v>
                </c:pt>
                <c:pt idx="59">
                  <c:v>133</c:v>
                </c:pt>
                <c:pt idx="60">
                  <c:v>135</c:v>
                </c:pt>
                <c:pt idx="61">
                  <c:v>138</c:v>
                </c:pt>
                <c:pt idx="62">
                  <c:v>138</c:v>
                </c:pt>
                <c:pt idx="63">
                  <c:v>140</c:v>
                </c:pt>
                <c:pt idx="64">
                  <c:v>140</c:v>
                </c:pt>
                <c:pt idx="65">
                  <c:v>140</c:v>
                </c:pt>
                <c:pt idx="66">
                  <c:v>145</c:v>
                </c:pt>
                <c:pt idx="67">
                  <c:v>145</c:v>
                </c:pt>
                <c:pt idx="68">
                  <c:v>147</c:v>
                </c:pt>
                <c:pt idx="69">
                  <c:v>150</c:v>
                </c:pt>
                <c:pt idx="70">
                  <c:v>151</c:v>
                </c:pt>
                <c:pt idx="71">
                  <c:v>152</c:v>
                </c:pt>
                <c:pt idx="72">
                  <c:v>152</c:v>
                </c:pt>
                <c:pt idx="73">
                  <c:v>153</c:v>
                </c:pt>
                <c:pt idx="74">
                  <c:v>158</c:v>
                </c:pt>
                <c:pt idx="75">
                  <c:v>160</c:v>
                </c:pt>
                <c:pt idx="76">
                  <c:v>160</c:v>
                </c:pt>
                <c:pt idx="77">
                  <c:v>160</c:v>
                </c:pt>
                <c:pt idx="78">
                  <c:v>160</c:v>
                </c:pt>
                <c:pt idx="79">
                  <c:v>164</c:v>
                </c:pt>
                <c:pt idx="80">
                  <c:v>164</c:v>
                </c:pt>
                <c:pt idx="81">
                  <c:v>167</c:v>
                </c:pt>
                <c:pt idx="82">
                  <c:v>167</c:v>
                </c:pt>
                <c:pt idx="83">
                  <c:v>168</c:v>
                </c:pt>
                <c:pt idx="84">
                  <c:v>174</c:v>
                </c:pt>
                <c:pt idx="85">
                  <c:v>176</c:v>
                </c:pt>
                <c:pt idx="86">
                  <c:v>176</c:v>
                </c:pt>
                <c:pt idx="87">
                  <c:v>177</c:v>
                </c:pt>
                <c:pt idx="88">
                  <c:v>178</c:v>
                </c:pt>
                <c:pt idx="89">
                  <c:v>179</c:v>
                </c:pt>
                <c:pt idx="90">
                  <c:v>179</c:v>
                </c:pt>
                <c:pt idx="91">
                  <c:v>179</c:v>
                </c:pt>
                <c:pt idx="92">
                  <c:v>179</c:v>
                </c:pt>
                <c:pt idx="93">
                  <c:v>181</c:v>
                </c:pt>
                <c:pt idx="94">
                  <c:v>181</c:v>
                </c:pt>
                <c:pt idx="95">
                  <c:v>182</c:v>
                </c:pt>
                <c:pt idx="96">
                  <c:v>184</c:v>
                </c:pt>
                <c:pt idx="97">
                  <c:v>184</c:v>
                </c:pt>
                <c:pt idx="98">
                  <c:v>184</c:v>
                </c:pt>
                <c:pt idx="99">
                  <c:v>184</c:v>
                </c:pt>
                <c:pt idx="100">
                  <c:v>185</c:v>
                </c:pt>
                <c:pt idx="101">
                  <c:v>187</c:v>
                </c:pt>
                <c:pt idx="102">
                  <c:v>189</c:v>
                </c:pt>
                <c:pt idx="103">
                  <c:v>189</c:v>
                </c:pt>
                <c:pt idx="104">
                  <c:v>190</c:v>
                </c:pt>
                <c:pt idx="105">
                  <c:v>190</c:v>
                </c:pt>
                <c:pt idx="106">
                  <c:v>191</c:v>
                </c:pt>
                <c:pt idx="107">
                  <c:v>192</c:v>
                </c:pt>
                <c:pt idx="108">
                  <c:v>193</c:v>
                </c:pt>
                <c:pt idx="109">
                  <c:v>193</c:v>
                </c:pt>
                <c:pt idx="110">
                  <c:v>194</c:v>
                </c:pt>
                <c:pt idx="111">
                  <c:v>194</c:v>
                </c:pt>
                <c:pt idx="112">
                  <c:v>194</c:v>
                </c:pt>
                <c:pt idx="113">
                  <c:v>194</c:v>
                </c:pt>
                <c:pt idx="114">
                  <c:v>194</c:v>
                </c:pt>
                <c:pt idx="115">
                  <c:v>195</c:v>
                </c:pt>
                <c:pt idx="116">
                  <c:v>195</c:v>
                </c:pt>
                <c:pt idx="117">
                  <c:v>196</c:v>
                </c:pt>
                <c:pt idx="118">
                  <c:v>196</c:v>
                </c:pt>
                <c:pt idx="119">
                  <c:v>197</c:v>
                </c:pt>
                <c:pt idx="120">
                  <c:v>198</c:v>
                </c:pt>
                <c:pt idx="121">
                  <c:v>198</c:v>
                </c:pt>
                <c:pt idx="122">
                  <c:v>199</c:v>
                </c:pt>
                <c:pt idx="123">
                  <c:v>201</c:v>
                </c:pt>
                <c:pt idx="124">
                  <c:v>201</c:v>
                </c:pt>
                <c:pt idx="1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34-465A-A29D-DE6543037F29}"/>
            </c:ext>
          </c:extLst>
        </c:ser>
        <c:ser>
          <c:idx val="4"/>
          <c:order val="5"/>
          <c:tx>
            <c:strRef>
              <c:f>'AEFI Alberta'!$G$1</c:f>
              <c:strCache>
                <c:ptCount val="1"/>
                <c:pt idx="0">
                  <c:v>Total Symptoms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'AEFI Alberta'!$A$2:$A$128</c:f>
              <c:numCache>
                <c:formatCode>d\-mmm\-yy</c:formatCode>
                <c:ptCount val="127"/>
                <c:pt idx="0">
                  <c:v>44311</c:v>
                </c:pt>
                <c:pt idx="1">
                  <c:v>44312</c:v>
                </c:pt>
                <c:pt idx="2">
                  <c:v>44313</c:v>
                </c:pt>
                <c:pt idx="3">
                  <c:v>44314</c:v>
                </c:pt>
                <c:pt idx="4">
                  <c:v>44315</c:v>
                </c:pt>
                <c:pt idx="5">
                  <c:v>44317</c:v>
                </c:pt>
                <c:pt idx="6">
                  <c:v>44318</c:v>
                </c:pt>
                <c:pt idx="7">
                  <c:v>44319</c:v>
                </c:pt>
                <c:pt idx="8">
                  <c:v>44320</c:v>
                </c:pt>
                <c:pt idx="9">
                  <c:v>44321</c:v>
                </c:pt>
                <c:pt idx="10">
                  <c:v>44323</c:v>
                </c:pt>
                <c:pt idx="11">
                  <c:v>44324</c:v>
                </c:pt>
                <c:pt idx="12">
                  <c:v>44325</c:v>
                </c:pt>
                <c:pt idx="13">
                  <c:v>44327</c:v>
                </c:pt>
                <c:pt idx="14">
                  <c:v>44328</c:v>
                </c:pt>
                <c:pt idx="15">
                  <c:v>44329</c:v>
                </c:pt>
                <c:pt idx="16">
                  <c:v>44330</c:v>
                </c:pt>
                <c:pt idx="17">
                  <c:v>44331</c:v>
                </c:pt>
                <c:pt idx="18">
                  <c:v>44332</c:v>
                </c:pt>
                <c:pt idx="19">
                  <c:v>44334</c:v>
                </c:pt>
                <c:pt idx="20">
                  <c:v>44335</c:v>
                </c:pt>
                <c:pt idx="21">
                  <c:v>44336</c:v>
                </c:pt>
                <c:pt idx="22">
                  <c:v>44337</c:v>
                </c:pt>
                <c:pt idx="23">
                  <c:v>44338</c:v>
                </c:pt>
                <c:pt idx="24">
                  <c:v>44339</c:v>
                </c:pt>
                <c:pt idx="25">
                  <c:v>44340</c:v>
                </c:pt>
                <c:pt idx="26">
                  <c:v>44342</c:v>
                </c:pt>
                <c:pt idx="27">
                  <c:v>44343</c:v>
                </c:pt>
                <c:pt idx="28">
                  <c:v>44344</c:v>
                </c:pt>
                <c:pt idx="29">
                  <c:v>44345</c:v>
                </c:pt>
                <c:pt idx="30">
                  <c:v>44346</c:v>
                </c:pt>
                <c:pt idx="31">
                  <c:v>44347</c:v>
                </c:pt>
                <c:pt idx="32">
                  <c:v>44348</c:v>
                </c:pt>
                <c:pt idx="33">
                  <c:v>44350</c:v>
                </c:pt>
                <c:pt idx="34">
                  <c:v>44351</c:v>
                </c:pt>
                <c:pt idx="35">
                  <c:v>44352</c:v>
                </c:pt>
                <c:pt idx="36">
                  <c:v>44353</c:v>
                </c:pt>
                <c:pt idx="37">
                  <c:v>44354</c:v>
                </c:pt>
                <c:pt idx="38">
                  <c:v>44355</c:v>
                </c:pt>
                <c:pt idx="39">
                  <c:v>44356</c:v>
                </c:pt>
                <c:pt idx="40">
                  <c:v>44358</c:v>
                </c:pt>
                <c:pt idx="41">
                  <c:v>44359</c:v>
                </c:pt>
                <c:pt idx="42">
                  <c:v>44360</c:v>
                </c:pt>
                <c:pt idx="43">
                  <c:v>44361</c:v>
                </c:pt>
                <c:pt idx="44">
                  <c:v>44363</c:v>
                </c:pt>
                <c:pt idx="45">
                  <c:v>44364</c:v>
                </c:pt>
                <c:pt idx="46">
                  <c:v>44365</c:v>
                </c:pt>
                <c:pt idx="47">
                  <c:v>44366</c:v>
                </c:pt>
                <c:pt idx="48">
                  <c:v>44367</c:v>
                </c:pt>
                <c:pt idx="49">
                  <c:v>44369</c:v>
                </c:pt>
                <c:pt idx="50">
                  <c:v>44370</c:v>
                </c:pt>
                <c:pt idx="51">
                  <c:v>44371</c:v>
                </c:pt>
                <c:pt idx="52">
                  <c:v>44374</c:v>
                </c:pt>
                <c:pt idx="53">
                  <c:v>44375</c:v>
                </c:pt>
                <c:pt idx="54">
                  <c:v>44376</c:v>
                </c:pt>
                <c:pt idx="55">
                  <c:v>44378</c:v>
                </c:pt>
                <c:pt idx="56">
                  <c:v>44381</c:v>
                </c:pt>
                <c:pt idx="57">
                  <c:v>44382</c:v>
                </c:pt>
                <c:pt idx="58">
                  <c:v>44384</c:v>
                </c:pt>
                <c:pt idx="59">
                  <c:v>44385</c:v>
                </c:pt>
                <c:pt idx="60">
                  <c:v>44388</c:v>
                </c:pt>
                <c:pt idx="61">
                  <c:v>44389</c:v>
                </c:pt>
                <c:pt idx="62">
                  <c:v>44390</c:v>
                </c:pt>
                <c:pt idx="63">
                  <c:v>44391</c:v>
                </c:pt>
                <c:pt idx="64">
                  <c:v>44392</c:v>
                </c:pt>
                <c:pt idx="65">
                  <c:v>44395</c:v>
                </c:pt>
                <c:pt idx="66">
                  <c:v>44396</c:v>
                </c:pt>
                <c:pt idx="67">
                  <c:v>44397</c:v>
                </c:pt>
                <c:pt idx="68">
                  <c:v>44398</c:v>
                </c:pt>
                <c:pt idx="69">
                  <c:v>44399</c:v>
                </c:pt>
                <c:pt idx="70">
                  <c:v>44402</c:v>
                </c:pt>
                <c:pt idx="71">
                  <c:v>44403</c:v>
                </c:pt>
                <c:pt idx="72">
                  <c:v>44404</c:v>
                </c:pt>
                <c:pt idx="73">
                  <c:v>44405</c:v>
                </c:pt>
                <c:pt idx="74">
                  <c:v>44406</c:v>
                </c:pt>
                <c:pt idx="75">
                  <c:v>44410</c:v>
                </c:pt>
                <c:pt idx="76">
                  <c:v>44411</c:v>
                </c:pt>
                <c:pt idx="77">
                  <c:v>44412</c:v>
                </c:pt>
                <c:pt idx="78">
                  <c:v>44413</c:v>
                </c:pt>
                <c:pt idx="79">
                  <c:v>44416</c:v>
                </c:pt>
                <c:pt idx="80">
                  <c:v>44417</c:v>
                </c:pt>
                <c:pt idx="81">
                  <c:v>44418</c:v>
                </c:pt>
                <c:pt idx="82">
                  <c:v>44419</c:v>
                </c:pt>
                <c:pt idx="83">
                  <c:v>44420</c:v>
                </c:pt>
                <c:pt idx="84">
                  <c:v>44423</c:v>
                </c:pt>
                <c:pt idx="85">
                  <c:v>44424</c:v>
                </c:pt>
                <c:pt idx="86">
                  <c:v>44425</c:v>
                </c:pt>
                <c:pt idx="87">
                  <c:v>44426</c:v>
                </c:pt>
                <c:pt idx="88">
                  <c:v>44427</c:v>
                </c:pt>
                <c:pt idx="89">
                  <c:v>44428</c:v>
                </c:pt>
                <c:pt idx="90">
                  <c:v>44430</c:v>
                </c:pt>
                <c:pt idx="91">
                  <c:v>44431</c:v>
                </c:pt>
                <c:pt idx="92">
                  <c:v>44432</c:v>
                </c:pt>
                <c:pt idx="93">
                  <c:v>44433</c:v>
                </c:pt>
                <c:pt idx="94">
                  <c:v>44434</c:v>
                </c:pt>
                <c:pt idx="95">
                  <c:v>44437</c:v>
                </c:pt>
                <c:pt idx="96">
                  <c:v>44438</c:v>
                </c:pt>
                <c:pt idx="97">
                  <c:v>44439</c:v>
                </c:pt>
                <c:pt idx="98">
                  <c:v>44440</c:v>
                </c:pt>
                <c:pt idx="99">
                  <c:v>44441</c:v>
                </c:pt>
                <c:pt idx="100">
                  <c:v>44445</c:v>
                </c:pt>
                <c:pt idx="101">
                  <c:v>44447</c:v>
                </c:pt>
                <c:pt idx="102">
                  <c:v>44448</c:v>
                </c:pt>
                <c:pt idx="103">
                  <c:v>44451</c:v>
                </c:pt>
                <c:pt idx="104">
                  <c:v>44452</c:v>
                </c:pt>
                <c:pt idx="105">
                  <c:v>44453</c:v>
                </c:pt>
                <c:pt idx="106">
                  <c:v>44454</c:v>
                </c:pt>
                <c:pt idx="107">
                  <c:v>44455</c:v>
                </c:pt>
                <c:pt idx="108">
                  <c:v>44458</c:v>
                </c:pt>
                <c:pt idx="109">
                  <c:v>44459</c:v>
                </c:pt>
                <c:pt idx="110">
                  <c:v>44460</c:v>
                </c:pt>
                <c:pt idx="111">
                  <c:v>44461</c:v>
                </c:pt>
                <c:pt idx="112">
                  <c:v>44462</c:v>
                </c:pt>
                <c:pt idx="113">
                  <c:v>44465</c:v>
                </c:pt>
                <c:pt idx="114">
                  <c:v>44466</c:v>
                </c:pt>
                <c:pt idx="115">
                  <c:v>44467</c:v>
                </c:pt>
                <c:pt idx="116">
                  <c:v>44468</c:v>
                </c:pt>
                <c:pt idx="117">
                  <c:v>44469</c:v>
                </c:pt>
                <c:pt idx="118">
                  <c:v>44472</c:v>
                </c:pt>
                <c:pt idx="119">
                  <c:v>44473</c:v>
                </c:pt>
                <c:pt idx="120">
                  <c:v>44474</c:v>
                </c:pt>
                <c:pt idx="121">
                  <c:v>44475</c:v>
                </c:pt>
                <c:pt idx="122">
                  <c:v>44476</c:v>
                </c:pt>
                <c:pt idx="123">
                  <c:v>44481</c:v>
                </c:pt>
                <c:pt idx="124">
                  <c:v>44482</c:v>
                </c:pt>
                <c:pt idx="125">
                  <c:v>44483</c:v>
                </c:pt>
              </c:numCache>
            </c:numRef>
          </c:cat>
          <c:val>
            <c:numRef>
              <c:f>'AEFI Alberta'!$G$2:$G$128</c:f>
              <c:numCache>
                <c:formatCode>_-* #,##0_-;\-* #,##0_-;_-* "-"??_-;_-@_-</c:formatCode>
                <c:ptCount val="127"/>
                <c:pt idx="0">
                  <c:v>252</c:v>
                </c:pt>
                <c:pt idx="1">
                  <c:v>256</c:v>
                </c:pt>
                <c:pt idx="2">
                  <c:v>262</c:v>
                </c:pt>
                <c:pt idx="3">
                  <c:v>262</c:v>
                </c:pt>
                <c:pt idx="4">
                  <c:v>267</c:v>
                </c:pt>
                <c:pt idx="5">
                  <c:v>276</c:v>
                </c:pt>
                <c:pt idx="6">
                  <c:v>277</c:v>
                </c:pt>
                <c:pt idx="7">
                  <c:v>289</c:v>
                </c:pt>
                <c:pt idx="8">
                  <c:v>292</c:v>
                </c:pt>
                <c:pt idx="9">
                  <c:v>295</c:v>
                </c:pt>
                <c:pt idx="10">
                  <c:v>304</c:v>
                </c:pt>
                <c:pt idx="11">
                  <c:v>304</c:v>
                </c:pt>
                <c:pt idx="12">
                  <c:v>303</c:v>
                </c:pt>
                <c:pt idx="13">
                  <c:v>332</c:v>
                </c:pt>
                <c:pt idx="14">
                  <c:v>340</c:v>
                </c:pt>
                <c:pt idx="15">
                  <c:v>347</c:v>
                </c:pt>
                <c:pt idx="16">
                  <c:v>353</c:v>
                </c:pt>
                <c:pt idx="17">
                  <c:v>353</c:v>
                </c:pt>
                <c:pt idx="18">
                  <c:v>364</c:v>
                </c:pt>
                <c:pt idx="19">
                  <c:v>372</c:v>
                </c:pt>
                <c:pt idx="20">
                  <c:v>385</c:v>
                </c:pt>
                <c:pt idx="21">
                  <c:v>397</c:v>
                </c:pt>
                <c:pt idx="22">
                  <c:v>405</c:v>
                </c:pt>
                <c:pt idx="23">
                  <c:v>405</c:v>
                </c:pt>
                <c:pt idx="24">
                  <c:v>405</c:v>
                </c:pt>
                <c:pt idx="25">
                  <c:v>406</c:v>
                </c:pt>
                <c:pt idx="26">
                  <c:v>426</c:v>
                </c:pt>
                <c:pt idx="27">
                  <c:v>431</c:v>
                </c:pt>
                <c:pt idx="28">
                  <c:v>445</c:v>
                </c:pt>
                <c:pt idx="29">
                  <c:v>445</c:v>
                </c:pt>
                <c:pt idx="30">
                  <c:v>445</c:v>
                </c:pt>
                <c:pt idx="31">
                  <c:v>457</c:v>
                </c:pt>
                <c:pt idx="32">
                  <c:v>458</c:v>
                </c:pt>
                <c:pt idx="33">
                  <c:v>477</c:v>
                </c:pt>
                <c:pt idx="34">
                  <c:v>483</c:v>
                </c:pt>
                <c:pt idx="35">
                  <c:v>483</c:v>
                </c:pt>
                <c:pt idx="36">
                  <c:v>487</c:v>
                </c:pt>
                <c:pt idx="37">
                  <c:v>509</c:v>
                </c:pt>
                <c:pt idx="38">
                  <c:v>524</c:v>
                </c:pt>
                <c:pt idx="39">
                  <c:v>526</c:v>
                </c:pt>
                <c:pt idx="40">
                  <c:v>554</c:v>
                </c:pt>
                <c:pt idx="41">
                  <c:v>554</c:v>
                </c:pt>
                <c:pt idx="42">
                  <c:v>554</c:v>
                </c:pt>
                <c:pt idx="43">
                  <c:v>592</c:v>
                </c:pt>
                <c:pt idx="44">
                  <c:v>600</c:v>
                </c:pt>
                <c:pt idx="45">
                  <c:v>614</c:v>
                </c:pt>
                <c:pt idx="46">
                  <c:v>626</c:v>
                </c:pt>
                <c:pt idx="47">
                  <c:v>626</c:v>
                </c:pt>
                <c:pt idx="48">
                  <c:v>630</c:v>
                </c:pt>
                <c:pt idx="49">
                  <c:v>639</c:v>
                </c:pt>
                <c:pt idx="50">
                  <c:v>650</c:v>
                </c:pt>
                <c:pt idx="51">
                  <c:v>665</c:v>
                </c:pt>
                <c:pt idx="52">
                  <c:v>674</c:v>
                </c:pt>
                <c:pt idx="53">
                  <c:v>684</c:v>
                </c:pt>
                <c:pt idx="54">
                  <c:v>697</c:v>
                </c:pt>
                <c:pt idx="55">
                  <c:v>705</c:v>
                </c:pt>
                <c:pt idx="56">
                  <c:v>714</c:v>
                </c:pt>
                <c:pt idx="57">
                  <c:v>735</c:v>
                </c:pt>
                <c:pt idx="58">
                  <c:v>762</c:v>
                </c:pt>
                <c:pt idx="59">
                  <c:v>776</c:v>
                </c:pt>
                <c:pt idx="60">
                  <c:v>793</c:v>
                </c:pt>
                <c:pt idx="61">
                  <c:v>819</c:v>
                </c:pt>
                <c:pt idx="62">
                  <c:v>820</c:v>
                </c:pt>
                <c:pt idx="63">
                  <c:v>837</c:v>
                </c:pt>
                <c:pt idx="64">
                  <c:v>841</c:v>
                </c:pt>
                <c:pt idx="65">
                  <c:v>841</c:v>
                </c:pt>
                <c:pt idx="66">
                  <c:v>875</c:v>
                </c:pt>
                <c:pt idx="67">
                  <c:v>876</c:v>
                </c:pt>
                <c:pt idx="68">
                  <c:v>891</c:v>
                </c:pt>
                <c:pt idx="69">
                  <c:v>916</c:v>
                </c:pt>
                <c:pt idx="70">
                  <c:v>931</c:v>
                </c:pt>
                <c:pt idx="71">
                  <c:v>942</c:v>
                </c:pt>
                <c:pt idx="72">
                  <c:v>942</c:v>
                </c:pt>
                <c:pt idx="73">
                  <c:v>951</c:v>
                </c:pt>
                <c:pt idx="74">
                  <c:v>983</c:v>
                </c:pt>
                <c:pt idx="75">
                  <c:v>1005</c:v>
                </c:pt>
                <c:pt idx="76">
                  <c:v>1006</c:v>
                </c:pt>
                <c:pt idx="77">
                  <c:v>1019</c:v>
                </c:pt>
                <c:pt idx="78">
                  <c:v>1024</c:v>
                </c:pt>
                <c:pt idx="79">
                  <c:v>1086</c:v>
                </c:pt>
                <c:pt idx="80">
                  <c:v>1088</c:v>
                </c:pt>
                <c:pt idx="81">
                  <c:v>1114</c:v>
                </c:pt>
                <c:pt idx="82">
                  <c:v>1145</c:v>
                </c:pt>
                <c:pt idx="83">
                  <c:v>1154</c:v>
                </c:pt>
                <c:pt idx="84">
                  <c:v>1211</c:v>
                </c:pt>
                <c:pt idx="85">
                  <c:v>1228</c:v>
                </c:pt>
                <c:pt idx="86">
                  <c:v>1231</c:v>
                </c:pt>
                <c:pt idx="87">
                  <c:v>1259</c:v>
                </c:pt>
                <c:pt idx="88">
                  <c:v>1277</c:v>
                </c:pt>
                <c:pt idx="89">
                  <c:v>1302</c:v>
                </c:pt>
                <c:pt idx="90">
                  <c:v>1302</c:v>
                </c:pt>
                <c:pt idx="91">
                  <c:v>1303</c:v>
                </c:pt>
                <c:pt idx="92">
                  <c:v>1310</c:v>
                </c:pt>
                <c:pt idx="93">
                  <c:v>1326</c:v>
                </c:pt>
                <c:pt idx="94">
                  <c:v>1331</c:v>
                </c:pt>
                <c:pt idx="95">
                  <c:v>1372</c:v>
                </c:pt>
                <c:pt idx="96">
                  <c:v>1398</c:v>
                </c:pt>
                <c:pt idx="97">
                  <c:v>1398</c:v>
                </c:pt>
                <c:pt idx="98">
                  <c:v>1412</c:v>
                </c:pt>
                <c:pt idx="99">
                  <c:v>1421</c:v>
                </c:pt>
                <c:pt idx="100">
                  <c:v>1443</c:v>
                </c:pt>
                <c:pt idx="101">
                  <c:v>1462</c:v>
                </c:pt>
                <c:pt idx="102">
                  <c:v>1481</c:v>
                </c:pt>
                <c:pt idx="103">
                  <c:v>1493</c:v>
                </c:pt>
                <c:pt idx="104">
                  <c:v>1519</c:v>
                </c:pt>
                <c:pt idx="105">
                  <c:v>1519</c:v>
                </c:pt>
                <c:pt idx="106">
                  <c:v>1534</c:v>
                </c:pt>
                <c:pt idx="107">
                  <c:v>1554</c:v>
                </c:pt>
                <c:pt idx="108">
                  <c:v>1574</c:v>
                </c:pt>
                <c:pt idx="109">
                  <c:v>1574</c:v>
                </c:pt>
                <c:pt idx="110">
                  <c:v>1599</c:v>
                </c:pt>
                <c:pt idx="111">
                  <c:v>1619</c:v>
                </c:pt>
                <c:pt idx="112">
                  <c:v>1632</c:v>
                </c:pt>
                <c:pt idx="113">
                  <c:v>1641</c:v>
                </c:pt>
                <c:pt idx="114">
                  <c:v>1645</c:v>
                </c:pt>
                <c:pt idx="115">
                  <c:v>1688</c:v>
                </c:pt>
                <c:pt idx="116">
                  <c:v>1688</c:v>
                </c:pt>
                <c:pt idx="117">
                  <c:v>1716</c:v>
                </c:pt>
                <c:pt idx="118">
                  <c:v>1726</c:v>
                </c:pt>
                <c:pt idx="119">
                  <c:v>1744</c:v>
                </c:pt>
                <c:pt idx="120">
                  <c:v>1754</c:v>
                </c:pt>
                <c:pt idx="121">
                  <c:v>1759</c:v>
                </c:pt>
                <c:pt idx="122">
                  <c:v>1792</c:v>
                </c:pt>
                <c:pt idx="123">
                  <c:v>1805</c:v>
                </c:pt>
                <c:pt idx="124">
                  <c:v>1811</c:v>
                </c:pt>
                <c:pt idx="125">
                  <c:v>1815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34-465A-A29D-DE654303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405199"/>
        <c:axId val="373032975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'AEFI Alberta'!$E$1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'AEFI Alberta'!$A$2:$A$128</c15:sqref>
                        </c15:formulaRef>
                      </c:ext>
                    </c:extLst>
                    <c:numCache>
                      <c:formatCode>d\-mmm\-yy</c:formatCode>
                      <c:ptCount val="127"/>
                      <c:pt idx="0">
                        <c:v>44311</c:v>
                      </c:pt>
                      <c:pt idx="1">
                        <c:v>44312</c:v>
                      </c:pt>
                      <c:pt idx="2">
                        <c:v>44313</c:v>
                      </c:pt>
                      <c:pt idx="3">
                        <c:v>44314</c:v>
                      </c:pt>
                      <c:pt idx="4">
                        <c:v>44315</c:v>
                      </c:pt>
                      <c:pt idx="5">
                        <c:v>44317</c:v>
                      </c:pt>
                      <c:pt idx="6">
                        <c:v>44318</c:v>
                      </c:pt>
                      <c:pt idx="7">
                        <c:v>44319</c:v>
                      </c:pt>
                      <c:pt idx="8">
                        <c:v>44320</c:v>
                      </c:pt>
                      <c:pt idx="9">
                        <c:v>44321</c:v>
                      </c:pt>
                      <c:pt idx="10">
                        <c:v>44323</c:v>
                      </c:pt>
                      <c:pt idx="11">
                        <c:v>44324</c:v>
                      </c:pt>
                      <c:pt idx="12">
                        <c:v>44325</c:v>
                      </c:pt>
                      <c:pt idx="13">
                        <c:v>44327</c:v>
                      </c:pt>
                      <c:pt idx="14">
                        <c:v>44328</c:v>
                      </c:pt>
                      <c:pt idx="15">
                        <c:v>44329</c:v>
                      </c:pt>
                      <c:pt idx="16">
                        <c:v>44330</c:v>
                      </c:pt>
                      <c:pt idx="17">
                        <c:v>44331</c:v>
                      </c:pt>
                      <c:pt idx="18">
                        <c:v>44332</c:v>
                      </c:pt>
                      <c:pt idx="19">
                        <c:v>44334</c:v>
                      </c:pt>
                      <c:pt idx="20">
                        <c:v>44335</c:v>
                      </c:pt>
                      <c:pt idx="21">
                        <c:v>44336</c:v>
                      </c:pt>
                      <c:pt idx="22">
                        <c:v>44337</c:v>
                      </c:pt>
                      <c:pt idx="23">
                        <c:v>44338</c:v>
                      </c:pt>
                      <c:pt idx="24">
                        <c:v>44339</c:v>
                      </c:pt>
                      <c:pt idx="25">
                        <c:v>44340</c:v>
                      </c:pt>
                      <c:pt idx="26">
                        <c:v>44342</c:v>
                      </c:pt>
                      <c:pt idx="27">
                        <c:v>44343</c:v>
                      </c:pt>
                      <c:pt idx="28">
                        <c:v>44344</c:v>
                      </c:pt>
                      <c:pt idx="29">
                        <c:v>44345</c:v>
                      </c:pt>
                      <c:pt idx="30">
                        <c:v>44346</c:v>
                      </c:pt>
                      <c:pt idx="31">
                        <c:v>44347</c:v>
                      </c:pt>
                      <c:pt idx="32">
                        <c:v>44348</c:v>
                      </c:pt>
                      <c:pt idx="33">
                        <c:v>44350</c:v>
                      </c:pt>
                      <c:pt idx="34">
                        <c:v>44351</c:v>
                      </c:pt>
                      <c:pt idx="35">
                        <c:v>44352</c:v>
                      </c:pt>
                      <c:pt idx="36">
                        <c:v>44353</c:v>
                      </c:pt>
                      <c:pt idx="37">
                        <c:v>44354</c:v>
                      </c:pt>
                      <c:pt idx="38">
                        <c:v>44355</c:v>
                      </c:pt>
                      <c:pt idx="39">
                        <c:v>44356</c:v>
                      </c:pt>
                      <c:pt idx="40">
                        <c:v>44358</c:v>
                      </c:pt>
                      <c:pt idx="41">
                        <c:v>44359</c:v>
                      </c:pt>
                      <c:pt idx="42">
                        <c:v>44360</c:v>
                      </c:pt>
                      <c:pt idx="43">
                        <c:v>44361</c:v>
                      </c:pt>
                      <c:pt idx="44">
                        <c:v>44363</c:v>
                      </c:pt>
                      <c:pt idx="45">
                        <c:v>44364</c:v>
                      </c:pt>
                      <c:pt idx="46">
                        <c:v>44365</c:v>
                      </c:pt>
                      <c:pt idx="47">
                        <c:v>44366</c:v>
                      </c:pt>
                      <c:pt idx="48">
                        <c:v>44367</c:v>
                      </c:pt>
                      <c:pt idx="49">
                        <c:v>44369</c:v>
                      </c:pt>
                      <c:pt idx="50">
                        <c:v>44370</c:v>
                      </c:pt>
                      <c:pt idx="51">
                        <c:v>44371</c:v>
                      </c:pt>
                      <c:pt idx="52">
                        <c:v>44374</c:v>
                      </c:pt>
                      <c:pt idx="53">
                        <c:v>44375</c:v>
                      </c:pt>
                      <c:pt idx="54">
                        <c:v>44376</c:v>
                      </c:pt>
                      <c:pt idx="55">
                        <c:v>44378</c:v>
                      </c:pt>
                      <c:pt idx="56">
                        <c:v>44381</c:v>
                      </c:pt>
                      <c:pt idx="57">
                        <c:v>44382</c:v>
                      </c:pt>
                      <c:pt idx="58">
                        <c:v>44384</c:v>
                      </c:pt>
                      <c:pt idx="59">
                        <c:v>44385</c:v>
                      </c:pt>
                      <c:pt idx="60">
                        <c:v>44388</c:v>
                      </c:pt>
                      <c:pt idx="61">
                        <c:v>44389</c:v>
                      </c:pt>
                      <c:pt idx="62">
                        <c:v>44390</c:v>
                      </c:pt>
                      <c:pt idx="63">
                        <c:v>44391</c:v>
                      </c:pt>
                      <c:pt idx="64">
                        <c:v>44392</c:v>
                      </c:pt>
                      <c:pt idx="65">
                        <c:v>44395</c:v>
                      </c:pt>
                      <c:pt idx="66">
                        <c:v>44396</c:v>
                      </c:pt>
                      <c:pt idx="67">
                        <c:v>44397</c:v>
                      </c:pt>
                      <c:pt idx="68">
                        <c:v>44398</c:v>
                      </c:pt>
                      <c:pt idx="69">
                        <c:v>44399</c:v>
                      </c:pt>
                      <c:pt idx="70">
                        <c:v>44402</c:v>
                      </c:pt>
                      <c:pt idx="71">
                        <c:v>44403</c:v>
                      </c:pt>
                      <c:pt idx="72">
                        <c:v>44404</c:v>
                      </c:pt>
                      <c:pt idx="73">
                        <c:v>44405</c:v>
                      </c:pt>
                      <c:pt idx="74">
                        <c:v>44406</c:v>
                      </c:pt>
                      <c:pt idx="75">
                        <c:v>44410</c:v>
                      </c:pt>
                      <c:pt idx="76">
                        <c:v>44411</c:v>
                      </c:pt>
                      <c:pt idx="77">
                        <c:v>44412</c:v>
                      </c:pt>
                      <c:pt idx="78">
                        <c:v>44413</c:v>
                      </c:pt>
                      <c:pt idx="79">
                        <c:v>44416</c:v>
                      </c:pt>
                      <c:pt idx="80">
                        <c:v>44417</c:v>
                      </c:pt>
                      <c:pt idx="81">
                        <c:v>44418</c:v>
                      </c:pt>
                      <c:pt idx="82">
                        <c:v>44419</c:v>
                      </c:pt>
                      <c:pt idx="83">
                        <c:v>44420</c:v>
                      </c:pt>
                      <c:pt idx="84">
                        <c:v>44423</c:v>
                      </c:pt>
                      <c:pt idx="85">
                        <c:v>44424</c:v>
                      </c:pt>
                      <c:pt idx="86">
                        <c:v>44425</c:v>
                      </c:pt>
                      <c:pt idx="87">
                        <c:v>44426</c:v>
                      </c:pt>
                      <c:pt idx="88">
                        <c:v>44427</c:v>
                      </c:pt>
                      <c:pt idx="89">
                        <c:v>44428</c:v>
                      </c:pt>
                      <c:pt idx="90">
                        <c:v>44430</c:v>
                      </c:pt>
                      <c:pt idx="91">
                        <c:v>44431</c:v>
                      </c:pt>
                      <c:pt idx="92">
                        <c:v>44432</c:v>
                      </c:pt>
                      <c:pt idx="93">
                        <c:v>44433</c:v>
                      </c:pt>
                      <c:pt idx="94">
                        <c:v>44434</c:v>
                      </c:pt>
                      <c:pt idx="95">
                        <c:v>44437</c:v>
                      </c:pt>
                      <c:pt idx="96">
                        <c:v>44438</c:v>
                      </c:pt>
                      <c:pt idx="97">
                        <c:v>44439</c:v>
                      </c:pt>
                      <c:pt idx="98">
                        <c:v>44440</c:v>
                      </c:pt>
                      <c:pt idx="99">
                        <c:v>44441</c:v>
                      </c:pt>
                      <c:pt idx="100">
                        <c:v>44445</c:v>
                      </c:pt>
                      <c:pt idx="101">
                        <c:v>44447</c:v>
                      </c:pt>
                      <c:pt idx="102">
                        <c:v>44448</c:v>
                      </c:pt>
                      <c:pt idx="103">
                        <c:v>44451</c:v>
                      </c:pt>
                      <c:pt idx="104">
                        <c:v>44452</c:v>
                      </c:pt>
                      <c:pt idx="105">
                        <c:v>44453</c:v>
                      </c:pt>
                      <c:pt idx="106">
                        <c:v>44454</c:v>
                      </c:pt>
                      <c:pt idx="107">
                        <c:v>44455</c:v>
                      </c:pt>
                      <c:pt idx="108">
                        <c:v>44458</c:v>
                      </c:pt>
                      <c:pt idx="109">
                        <c:v>44459</c:v>
                      </c:pt>
                      <c:pt idx="110">
                        <c:v>44460</c:v>
                      </c:pt>
                      <c:pt idx="111">
                        <c:v>44461</c:v>
                      </c:pt>
                      <c:pt idx="112">
                        <c:v>44462</c:v>
                      </c:pt>
                      <c:pt idx="113">
                        <c:v>44465</c:v>
                      </c:pt>
                      <c:pt idx="114">
                        <c:v>44466</c:v>
                      </c:pt>
                      <c:pt idx="115">
                        <c:v>44467</c:v>
                      </c:pt>
                      <c:pt idx="116">
                        <c:v>44468</c:v>
                      </c:pt>
                      <c:pt idx="117">
                        <c:v>44469</c:v>
                      </c:pt>
                      <c:pt idx="118">
                        <c:v>44472</c:v>
                      </c:pt>
                      <c:pt idx="119">
                        <c:v>44473</c:v>
                      </c:pt>
                      <c:pt idx="120">
                        <c:v>44474</c:v>
                      </c:pt>
                      <c:pt idx="121">
                        <c:v>44475</c:v>
                      </c:pt>
                      <c:pt idx="122">
                        <c:v>44476</c:v>
                      </c:pt>
                      <c:pt idx="123">
                        <c:v>44481</c:v>
                      </c:pt>
                      <c:pt idx="124">
                        <c:v>44482</c:v>
                      </c:pt>
                      <c:pt idx="125">
                        <c:v>44483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'AEFI Alberta'!$E$2:$E$128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27"/>
                      <c:pt idx="0">
                        <c:v>239</c:v>
                      </c:pt>
                      <c:pt idx="1">
                        <c:v>243</c:v>
                      </c:pt>
                      <c:pt idx="2">
                        <c:v>249</c:v>
                      </c:pt>
                      <c:pt idx="3">
                        <c:v>249</c:v>
                      </c:pt>
                      <c:pt idx="4">
                        <c:v>254</c:v>
                      </c:pt>
                      <c:pt idx="5">
                        <c:v>263</c:v>
                      </c:pt>
                      <c:pt idx="6">
                        <c:v>264</c:v>
                      </c:pt>
                      <c:pt idx="7">
                        <c:v>276</c:v>
                      </c:pt>
                      <c:pt idx="8">
                        <c:v>279</c:v>
                      </c:pt>
                      <c:pt idx="9">
                        <c:v>282</c:v>
                      </c:pt>
                      <c:pt idx="10">
                        <c:v>291</c:v>
                      </c:pt>
                      <c:pt idx="11">
                        <c:v>291</c:v>
                      </c:pt>
                      <c:pt idx="12">
                        <c:v>290</c:v>
                      </c:pt>
                      <c:pt idx="13">
                        <c:v>314</c:v>
                      </c:pt>
                      <c:pt idx="14">
                        <c:v>322</c:v>
                      </c:pt>
                      <c:pt idx="15">
                        <c:v>329</c:v>
                      </c:pt>
                      <c:pt idx="16">
                        <c:v>335</c:v>
                      </c:pt>
                      <c:pt idx="17">
                        <c:v>335</c:v>
                      </c:pt>
                      <c:pt idx="18">
                        <c:v>346</c:v>
                      </c:pt>
                      <c:pt idx="19">
                        <c:v>354</c:v>
                      </c:pt>
                      <c:pt idx="20">
                        <c:v>365</c:v>
                      </c:pt>
                      <c:pt idx="21">
                        <c:v>376</c:v>
                      </c:pt>
                      <c:pt idx="22">
                        <c:v>384</c:v>
                      </c:pt>
                      <c:pt idx="23">
                        <c:v>384</c:v>
                      </c:pt>
                      <c:pt idx="24">
                        <c:v>384</c:v>
                      </c:pt>
                      <c:pt idx="25">
                        <c:v>385</c:v>
                      </c:pt>
                      <c:pt idx="26">
                        <c:v>404</c:v>
                      </c:pt>
                      <c:pt idx="27">
                        <c:v>409</c:v>
                      </c:pt>
                      <c:pt idx="28">
                        <c:v>422</c:v>
                      </c:pt>
                      <c:pt idx="29">
                        <c:v>422</c:v>
                      </c:pt>
                      <c:pt idx="30">
                        <c:v>422</c:v>
                      </c:pt>
                      <c:pt idx="31">
                        <c:v>433</c:v>
                      </c:pt>
                      <c:pt idx="32">
                        <c:v>434</c:v>
                      </c:pt>
                      <c:pt idx="33">
                        <c:v>450</c:v>
                      </c:pt>
                      <c:pt idx="34">
                        <c:v>456</c:v>
                      </c:pt>
                      <c:pt idx="35">
                        <c:v>456</c:v>
                      </c:pt>
                      <c:pt idx="36">
                        <c:v>459</c:v>
                      </c:pt>
                      <c:pt idx="37">
                        <c:v>479</c:v>
                      </c:pt>
                      <c:pt idx="38">
                        <c:v>494</c:v>
                      </c:pt>
                      <c:pt idx="39">
                        <c:v>496</c:v>
                      </c:pt>
                      <c:pt idx="40">
                        <c:v>524</c:v>
                      </c:pt>
                      <c:pt idx="41">
                        <c:v>524</c:v>
                      </c:pt>
                      <c:pt idx="42">
                        <c:v>524</c:v>
                      </c:pt>
                      <c:pt idx="43">
                        <c:v>559</c:v>
                      </c:pt>
                      <c:pt idx="44">
                        <c:v>567</c:v>
                      </c:pt>
                      <c:pt idx="45">
                        <c:v>581</c:v>
                      </c:pt>
                      <c:pt idx="46">
                        <c:v>593</c:v>
                      </c:pt>
                      <c:pt idx="47">
                        <c:v>593</c:v>
                      </c:pt>
                      <c:pt idx="48">
                        <c:v>596</c:v>
                      </c:pt>
                      <c:pt idx="49">
                        <c:v>605</c:v>
                      </c:pt>
                      <c:pt idx="50">
                        <c:v>615</c:v>
                      </c:pt>
                      <c:pt idx="51">
                        <c:v>630</c:v>
                      </c:pt>
                      <c:pt idx="52">
                        <c:v>639</c:v>
                      </c:pt>
                      <c:pt idx="53">
                        <c:v>649</c:v>
                      </c:pt>
                      <c:pt idx="54">
                        <c:v>661</c:v>
                      </c:pt>
                      <c:pt idx="55">
                        <c:v>669</c:v>
                      </c:pt>
                      <c:pt idx="56">
                        <c:v>678</c:v>
                      </c:pt>
                      <c:pt idx="57">
                        <c:v>699</c:v>
                      </c:pt>
                      <c:pt idx="58">
                        <c:v>722</c:v>
                      </c:pt>
                      <c:pt idx="59">
                        <c:v>736</c:v>
                      </c:pt>
                      <c:pt idx="60">
                        <c:v>753</c:v>
                      </c:pt>
                      <c:pt idx="61">
                        <c:v>778</c:v>
                      </c:pt>
                      <c:pt idx="62">
                        <c:v>779</c:v>
                      </c:pt>
                      <c:pt idx="63">
                        <c:v>794</c:v>
                      </c:pt>
                      <c:pt idx="64">
                        <c:v>798</c:v>
                      </c:pt>
                      <c:pt idx="65">
                        <c:v>799</c:v>
                      </c:pt>
                      <c:pt idx="66">
                        <c:v>830</c:v>
                      </c:pt>
                      <c:pt idx="67">
                        <c:v>831</c:v>
                      </c:pt>
                      <c:pt idx="68">
                        <c:v>846</c:v>
                      </c:pt>
                      <c:pt idx="69">
                        <c:v>871</c:v>
                      </c:pt>
                      <c:pt idx="70">
                        <c:v>886</c:v>
                      </c:pt>
                      <c:pt idx="71">
                        <c:v>896</c:v>
                      </c:pt>
                      <c:pt idx="72">
                        <c:v>896</c:v>
                      </c:pt>
                      <c:pt idx="73">
                        <c:v>905</c:v>
                      </c:pt>
                      <c:pt idx="74">
                        <c:v>935</c:v>
                      </c:pt>
                      <c:pt idx="75">
                        <c:v>956</c:v>
                      </c:pt>
                      <c:pt idx="76">
                        <c:v>957</c:v>
                      </c:pt>
                      <c:pt idx="77">
                        <c:v>970</c:v>
                      </c:pt>
                      <c:pt idx="78">
                        <c:v>975</c:v>
                      </c:pt>
                      <c:pt idx="79">
                        <c:v>1037</c:v>
                      </c:pt>
                      <c:pt idx="80">
                        <c:v>1039</c:v>
                      </c:pt>
                      <c:pt idx="81">
                        <c:v>1065</c:v>
                      </c:pt>
                      <c:pt idx="82">
                        <c:v>1096</c:v>
                      </c:pt>
                      <c:pt idx="83">
                        <c:v>1105</c:v>
                      </c:pt>
                      <c:pt idx="84">
                        <c:v>1161</c:v>
                      </c:pt>
                      <c:pt idx="85">
                        <c:v>1178</c:v>
                      </c:pt>
                      <c:pt idx="86">
                        <c:v>1181</c:v>
                      </c:pt>
                      <c:pt idx="87">
                        <c:v>1209</c:v>
                      </c:pt>
                      <c:pt idx="88">
                        <c:v>1227</c:v>
                      </c:pt>
                      <c:pt idx="89">
                        <c:v>1252</c:v>
                      </c:pt>
                      <c:pt idx="90">
                        <c:v>1252</c:v>
                      </c:pt>
                      <c:pt idx="91">
                        <c:v>1253</c:v>
                      </c:pt>
                      <c:pt idx="92">
                        <c:v>1260</c:v>
                      </c:pt>
                      <c:pt idx="93">
                        <c:v>1275</c:v>
                      </c:pt>
                      <c:pt idx="94">
                        <c:v>1280</c:v>
                      </c:pt>
                      <c:pt idx="95">
                        <c:v>1320</c:v>
                      </c:pt>
                      <c:pt idx="96">
                        <c:v>1345</c:v>
                      </c:pt>
                      <c:pt idx="97">
                        <c:v>1345</c:v>
                      </c:pt>
                      <c:pt idx="98">
                        <c:v>1359</c:v>
                      </c:pt>
                      <c:pt idx="99">
                        <c:v>1368</c:v>
                      </c:pt>
                      <c:pt idx="100">
                        <c:v>1390</c:v>
                      </c:pt>
                      <c:pt idx="101">
                        <c:v>1408</c:v>
                      </c:pt>
                      <c:pt idx="102">
                        <c:v>1426</c:v>
                      </c:pt>
                      <c:pt idx="103">
                        <c:v>1437</c:v>
                      </c:pt>
                      <c:pt idx="104">
                        <c:v>1463</c:v>
                      </c:pt>
                      <c:pt idx="105">
                        <c:v>1463</c:v>
                      </c:pt>
                      <c:pt idx="106">
                        <c:v>1474</c:v>
                      </c:pt>
                      <c:pt idx="107">
                        <c:v>1496</c:v>
                      </c:pt>
                      <c:pt idx="108">
                        <c:v>1516</c:v>
                      </c:pt>
                      <c:pt idx="109">
                        <c:v>1516</c:v>
                      </c:pt>
                      <c:pt idx="110">
                        <c:v>1540</c:v>
                      </c:pt>
                      <c:pt idx="111">
                        <c:v>1559</c:v>
                      </c:pt>
                      <c:pt idx="112">
                        <c:v>1570</c:v>
                      </c:pt>
                      <c:pt idx="113">
                        <c:v>1578</c:v>
                      </c:pt>
                      <c:pt idx="114">
                        <c:v>1582</c:v>
                      </c:pt>
                      <c:pt idx="115">
                        <c:v>1625</c:v>
                      </c:pt>
                      <c:pt idx="116">
                        <c:v>1625</c:v>
                      </c:pt>
                      <c:pt idx="117">
                        <c:v>1653</c:v>
                      </c:pt>
                      <c:pt idx="118">
                        <c:v>1662</c:v>
                      </c:pt>
                      <c:pt idx="119">
                        <c:v>1679</c:v>
                      </c:pt>
                      <c:pt idx="120">
                        <c:v>1688</c:v>
                      </c:pt>
                      <c:pt idx="121">
                        <c:v>1693</c:v>
                      </c:pt>
                      <c:pt idx="122">
                        <c:v>1726</c:v>
                      </c:pt>
                      <c:pt idx="123">
                        <c:v>1739</c:v>
                      </c:pt>
                      <c:pt idx="124">
                        <c:v>1745</c:v>
                      </c:pt>
                      <c:pt idx="125">
                        <c:v>1749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334-465A-A29D-DE6543037F29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'AEFI Alberta'!$F$1</c15:sqref>
                        </c15:formulaRef>
                      </c:ext>
                    </c:extLst>
                    <c:strCache>
                      <c:ptCount val="1"/>
                      <c:pt idx="0">
                        <c:v>People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'AEFI Alberta'!$A$2:$A$128</c15:sqref>
                        </c15:formulaRef>
                      </c:ext>
                    </c:extLst>
                    <c:numCache>
                      <c:formatCode>d\-mmm\-yy</c:formatCode>
                      <c:ptCount val="127"/>
                      <c:pt idx="0">
                        <c:v>44311</c:v>
                      </c:pt>
                      <c:pt idx="1">
                        <c:v>44312</c:v>
                      </c:pt>
                      <c:pt idx="2">
                        <c:v>44313</c:v>
                      </c:pt>
                      <c:pt idx="3">
                        <c:v>44314</c:v>
                      </c:pt>
                      <c:pt idx="4">
                        <c:v>44315</c:v>
                      </c:pt>
                      <c:pt idx="5">
                        <c:v>44317</c:v>
                      </c:pt>
                      <c:pt idx="6">
                        <c:v>44318</c:v>
                      </c:pt>
                      <c:pt idx="7">
                        <c:v>44319</c:v>
                      </c:pt>
                      <c:pt idx="8">
                        <c:v>44320</c:v>
                      </c:pt>
                      <c:pt idx="9">
                        <c:v>44321</c:v>
                      </c:pt>
                      <c:pt idx="10">
                        <c:v>44323</c:v>
                      </c:pt>
                      <c:pt idx="11">
                        <c:v>44324</c:v>
                      </c:pt>
                      <c:pt idx="12">
                        <c:v>44325</c:v>
                      </c:pt>
                      <c:pt idx="13">
                        <c:v>44327</c:v>
                      </c:pt>
                      <c:pt idx="14">
                        <c:v>44328</c:v>
                      </c:pt>
                      <c:pt idx="15">
                        <c:v>44329</c:v>
                      </c:pt>
                      <c:pt idx="16">
                        <c:v>44330</c:v>
                      </c:pt>
                      <c:pt idx="17">
                        <c:v>44331</c:v>
                      </c:pt>
                      <c:pt idx="18">
                        <c:v>44332</c:v>
                      </c:pt>
                      <c:pt idx="19">
                        <c:v>44334</c:v>
                      </c:pt>
                      <c:pt idx="20">
                        <c:v>44335</c:v>
                      </c:pt>
                      <c:pt idx="21">
                        <c:v>44336</c:v>
                      </c:pt>
                      <c:pt idx="22">
                        <c:v>44337</c:v>
                      </c:pt>
                      <c:pt idx="23">
                        <c:v>44338</c:v>
                      </c:pt>
                      <c:pt idx="24">
                        <c:v>44339</c:v>
                      </c:pt>
                      <c:pt idx="25">
                        <c:v>44340</c:v>
                      </c:pt>
                      <c:pt idx="26">
                        <c:v>44342</c:v>
                      </c:pt>
                      <c:pt idx="27">
                        <c:v>44343</c:v>
                      </c:pt>
                      <c:pt idx="28">
                        <c:v>44344</c:v>
                      </c:pt>
                      <c:pt idx="29">
                        <c:v>44345</c:v>
                      </c:pt>
                      <c:pt idx="30">
                        <c:v>44346</c:v>
                      </c:pt>
                      <c:pt idx="31">
                        <c:v>44347</c:v>
                      </c:pt>
                      <c:pt idx="32">
                        <c:v>44348</c:v>
                      </c:pt>
                      <c:pt idx="33">
                        <c:v>44350</c:v>
                      </c:pt>
                      <c:pt idx="34">
                        <c:v>44351</c:v>
                      </c:pt>
                      <c:pt idx="35">
                        <c:v>44352</c:v>
                      </c:pt>
                      <c:pt idx="36">
                        <c:v>44353</c:v>
                      </c:pt>
                      <c:pt idx="37">
                        <c:v>44354</c:v>
                      </c:pt>
                      <c:pt idx="38">
                        <c:v>44355</c:v>
                      </c:pt>
                      <c:pt idx="39">
                        <c:v>44356</c:v>
                      </c:pt>
                      <c:pt idx="40">
                        <c:v>44358</c:v>
                      </c:pt>
                      <c:pt idx="41">
                        <c:v>44359</c:v>
                      </c:pt>
                      <c:pt idx="42">
                        <c:v>44360</c:v>
                      </c:pt>
                      <c:pt idx="43">
                        <c:v>44361</c:v>
                      </c:pt>
                      <c:pt idx="44">
                        <c:v>44363</c:v>
                      </c:pt>
                      <c:pt idx="45">
                        <c:v>44364</c:v>
                      </c:pt>
                      <c:pt idx="46">
                        <c:v>44365</c:v>
                      </c:pt>
                      <c:pt idx="47">
                        <c:v>44366</c:v>
                      </c:pt>
                      <c:pt idx="48">
                        <c:v>44367</c:v>
                      </c:pt>
                      <c:pt idx="49">
                        <c:v>44369</c:v>
                      </c:pt>
                      <c:pt idx="50">
                        <c:v>44370</c:v>
                      </c:pt>
                      <c:pt idx="51">
                        <c:v>44371</c:v>
                      </c:pt>
                      <c:pt idx="52">
                        <c:v>44374</c:v>
                      </c:pt>
                      <c:pt idx="53">
                        <c:v>44375</c:v>
                      </c:pt>
                      <c:pt idx="54">
                        <c:v>44376</c:v>
                      </c:pt>
                      <c:pt idx="55">
                        <c:v>44378</c:v>
                      </c:pt>
                      <c:pt idx="56">
                        <c:v>44381</c:v>
                      </c:pt>
                      <c:pt idx="57">
                        <c:v>44382</c:v>
                      </c:pt>
                      <c:pt idx="58">
                        <c:v>44384</c:v>
                      </c:pt>
                      <c:pt idx="59">
                        <c:v>44385</c:v>
                      </c:pt>
                      <c:pt idx="60">
                        <c:v>44388</c:v>
                      </c:pt>
                      <c:pt idx="61">
                        <c:v>44389</c:v>
                      </c:pt>
                      <c:pt idx="62">
                        <c:v>44390</c:v>
                      </c:pt>
                      <c:pt idx="63">
                        <c:v>44391</c:v>
                      </c:pt>
                      <c:pt idx="64">
                        <c:v>44392</c:v>
                      </c:pt>
                      <c:pt idx="65">
                        <c:v>44395</c:v>
                      </c:pt>
                      <c:pt idx="66">
                        <c:v>44396</c:v>
                      </c:pt>
                      <c:pt idx="67">
                        <c:v>44397</c:v>
                      </c:pt>
                      <c:pt idx="68">
                        <c:v>44398</c:v>
                      </c:pt>
                      <c:pt idx="69">
                        <c:v>44399</c:v>
                      </c:pt>
                      <c:pt idx="70">
                        <c:v>44402</c:v>
                      </c:pt>
                      <c:pt idx="71">
                        <c:v>44403</c:v>
                      </c:pt>
                      <c:pt idx="72">
                        <c:v>44404</c:v>
                      </c:pt>
                      <c:pt idx="73">
                        <c:v>44405</c:v>
                      </c:pt>
                      <c:pt idx="74">
                        <c:v>44406</c:v>
                      </c:pt>
                      <c:pt idx="75">
                        <c:v>44410</c:v>
                      </c:pt>
                      <c:pt idx="76">
                        <c:v>44411</c:v>
                      </c:pt>
                      <c:pt idx="77">
                        <c:v>44412</c:v>
                      </c:pt>
                      <c:pt idx="78">
                        <c:v>44413</c:v>
                      </c:pt>
                      <c:pt idx="79">
                        <c:v>44416</c:v>
                      </c:pt>
                      <c:pt idx="80">
                        <c:v>44417</c:v>
                      </c:pt>
                      <c:pt idx="81">
                        <c:v>44418</c:v>
                      </c:pt>
                      <c:pt idx="82">
                        <c:v>44419</c:v>
                      </c:pt>
                      <c:pt idx="83">
                        <c:v>44420</c:v>
                      </c:pt>
                      <c:pt idx="84">
                        <c:v>44423</c:v>
                      </c:pt>
                      <c:pt idx="85">
                        <c:v>44424</c:v>
                      </c:pt>
                      <c:pt idx="86">
                        <c:v>44425</c:v>
                      </c:pt>
                      <c:pt idx="87">
                        <c:v>44426</c:v>
                      </c:pt>
                      <c:pt idx="88">
                        <c:v>44427</c:v>
                      </c:pt>
                      <c:pt idx="89">
                        <c:v>44428</c:v>
                      </c:pt>
                      <c:pt idx="90">
                        <c:v>44430</c:v>
                      </c:pt>
                      <c:pt idx="91">
                        <c:v>44431</c:v>
                      </c:pt>
                      <c:pt idx="92">
                        <c:v>44432</c:v>
                      </c:pt>
                      <c:pt idx="93">
                        <c:v>44433</c:v>
                      </c:pt>
                      <c:pt idx="94">
                        <c:v>44434</c:v>
                      </c:pt>
                      <c:pt idx="95">
                        <c:v>44437</c:v>
                      </c:pt>
                      <c:pt idx="96">
                        <c:v>44438</c:v>
                      </c:pt>
                      <c:pt idx="97">
                        <c:v>44439</c:v>
                      </c:pt>
                      <c:pt idx="98">
                        <c:v>44440</c:v>
                      </c:pt>
                      <c:pt idx="99">
                        <c:v>44441</c:v>
                      </c:pt>
                      <c:pt idx="100">
                        <c:v>44445</c:v>
                      </c:pt>
                      <c:pt idx="101">
                        <c:v>44447</c:v>
                      </c:pt>
                      <c:pt idx="102">
                        <c:v>44448</c:v>
                      </c:pt>
                      <c:pt idx="103">
                        <c:v>44451</c:v>
                      </c:pt>
                      <c:pt idx="104">
                        <c:v>44452</c:v>
                      </c:pt>
                      <c:pt idx="105">
                        <c:v>44453</c:v>
                      </c:pt>
                      <c:pt idx="106">
                        <c:v>44454</c:v>
                      </c:pt>
                      <c:pt idx="107">
                        <c:v>44455</c:v>
                      </c:pt>
                      <c:pt idx="108">
                        <c:v>44458</c:v>
                      </c:pt>
                      <c:pt idx="109">
                        <c:v>44459</c:v>
                      </c:pt>
                      <c:pt idx="110">
                        <c:v>44460</c:v>
                      </c:pt>
                      <c:pt idx="111">
                        <c:v>44461</c:v>
                      </c:pt>
                      <c:pt idx="112">
                        <c:v>44462</c:v>
                      </c:pt>
                      <c:pt idx="113">
                        <c:v>44465</c:v>
                      </c:pt>
                      <c:pt idx="114">
                        <c:v>44466</c:v>
                      </c:pt>
                      <c:pt idx="115">
                        <c:v>44467</c:v>
                      </c:pt>
                      <c:pt idx="116">
                        <c:v>44468</c:v>
                      </c:pt>
                      <c:pt idx="117">
                        <c:v>44469</c:v>
                      </c:pt>
                      <c:pt idx="118">
                        <c:v>44472</c:v>
                      </c:pt>
                      <c:pt idx="119">
                        <c:v>44473</c:v>
                      </c:pt>
                      <c:pt idx="120">
                        <c:v>44474</c:v>
                      </c:pt>
                      <c:pt idx="121">
                        <c:v>44475</c:v>
                      </c:pt>
                      <c:pt idx="122">
                        <c:v>44476</c:v>
                      </c:pt>
                      <c:pt idx="123">
                        <c:v>44481</c:v>
                      </c:pt>
                      <c:pt idx="124">
                        <c:v>44482</c:v>
                      </c:pt>
                      <c:pt idx="125">
                        <c:v>44483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'AEFI Alberta'!$F$2:$F$128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127"/>
                      <c:pt idx="0">
                        <c:v>234</c:v>
                      </c:pt>
                      <c:pt idx="1">
                        <c:v>238</c:v>
                      </c:pt>
                      <c:pt idx="2">
                        <c:v>244</c:v>
                      </c:pt>
                      <c:pt idx="3">
                        <c:v>242</c:v>
                      </c:pt>
                      <c:pt idx="4">
                        <c:v>249</c:v>
                      </c:pt>
                      <c:pt idx="5">
                        <c:v>258</c:v>
                      </c:pt>
                      <c:pt idx="6">
                        <c:v>259</c:v>
                      </c:pt>
                      <c:pt idx="7">
                        <c:v>271</c:v>
                      </c:pt>
                      <c:pt idx="8">
                        <c:v>274</c:v>
                      </c:pt>
                      <c:pt idx="9">
                        <c:v>277</c:v>
                      </c:pt>
                      <c:pt idx="10">
                        <c:v>286</c:v>
                      </c:pt>
                      <c:pt idx="11">
                        <c:v>286</c:v>
                      </c:pt>
                      <c:pt idx="12">
                        <c:v>285</c:v>
                      </c:pt>
                      <c:pt idx="13">
                        <c:v>309</c:v>
                      </c:pt>
                      <c:pt idx="14">
                        <c:v>317</c:v>
                      </c:pt>
                      <c:pt idx="15">
                        <c:v>324</c:v>
                      </c:pt>
                      <c:pt idx="16">
                        <c:v>330</c:v>
                      </c:pt>
                      <c:pt idx="17">
                        <c:v>330</c:v>
                      </c:pt>
                      <c:pt idx="18">
                        <c:v>341</c:v>
                      </c:pt>
                      <c:pt idx="19">
                        <c:v>349</c:v>
                      </c:pt>
                      <c:pt idx="20">
                        <c:v>360</c:v>
                      </c:pt>
                      <c:pt idx="21">
                        <c:v>371</c:v>
                      </c:pt>
                      <c:pt idx="22">
                        <c:v>378</c:v>
                      </c:pt>
                      <c:pt idx="23">
                        <c:v>378</c:v>
                      </c:pt>
                      <c:pt idx="24">
                        <c:v>378</c:v>
                      </c:pt>
                      <c:pt idx="25">
                        <c:v>379</c:v>
                      </c:pt>
                      <c:pt idx="26">
                        <c:v>398</c:v>
                      </c:pt>
                      <c:pt idx="27">
                        <c:v>403</c:v>
                      </c:pt>
                      <c:pt idx="28">
                        <c:v>416</c:v>
                      </c:pt>
                      <c:pt idx="29">
                        <c:v>416</c:v>
                      </c:pt>
                      <c:pt idx="30">
                        <c:v>416</c:v>
                      </c:pt>
                      <c:pt idx="31">
                        <c:v>427</c:v>
                      </c:pt>
                      <c:pt idx="32">
                        <c:v>428</c:v>
                      </c:pt>
                      <c:pt idx="33">
                        <c:v>444</c:v>
                      </c:pt>
                      <c:pt idx="34">
                        <c:v>450</c:v>
                      </c:pt>
                      <c:pt idx="35">
                        <c:v>450</c:v>
                      </c:pt>
                      <c:pt idx="36">
                        <c:v>453</c:v>
                      </c:pt>
                      <c:pt idx="37">
                        <c:v>472</c:v>
                      </c:pt>
                      <c:pt idx="38">
                        <c:v>487</c:v>
                      </c:pt>
                      <c:pt idx="39">
                        <c:v>489</c:v>
                      </c:pt>
                      <c:pt idx="40">
                        <c:v>517</c:v>
                      </c:pt>
                      <c:pt idx="41">
                        <c:v>517</c:v>
                      </c:pt>
                      <c:pt idx="42">
                        <c:v>517</c:v>
                      </c:pt>
                      <c:pt idx="43">
                        <c:v>552</c:v>
                      </c:pt>
                      <c:pt idx="44">
                        <c:v>560</c:v>
                      </c:pt>
                      <c:pt idx="45">
                        <c:v>574</c:v>
                      </c:pt>
                      <c:pt idx="46">
                        <c:v>586</c:v>
                      </c:pt>
                      <c:pt idx="47">
                        <c:v>586</c:v>
                      </c:pt>
                      <c:pt idx="48">
                        <c:v>589</c:v>
                      </c:pt>
                      <c:pt idx="49">
                        <c:v>598</c:v>
                      </c:pt>
                      <c:pt idx="50">
                        <c:v>608</c:v>
                      </c:pt>
                      <c:pt idx="51">
                        <c:v>623</c:v>
                      </c:pt>
                      <c:pt idx="52">
                        <c:v>632</c:v>
                      </c:pt>
                      <c:pt idx="53">
                        <c:v>642</c:v>
                      </c:pt>
                      <c:pt idx="54">
                        <c:v>654</c:v>
                      </c:pt>
                      <c:pt idx="55">
                        <c:v>662</c:v>
                      </c:pt>
                      <c:pt idx="56">
                        <c:v>671</c:v>
                      </c:pt>
                      <c:pt idx="57">
                        <c:v>692</c:v>
                      </c:pt>
                      <c:pt idx="58">
                        <c:v>715</c:v>
                      </c:pt>
                      <c:pt idx="59">
                        <c:v>729</c:v>
                      </c:pt>
                      <c:pt idx="60">
                        <c:v>746</c:v>
                      </c:pt>
                      <c:pt idx="61">
                        <c:v>769</c:v>
                      </c:pt>
                      <c:pt idx="62">
                        <c:v>770</c:v>
                      </c:pt>
                      <c:pt idx="63">
                        <c:v>784</c:v>
                      </c:pt>
                      <c:pt idx="64">
                        <c:v>788</c:v>
                      </c:pt>
                      <c:pt idx="65">
                        <c:v>789</c:v>
                      </c:pt>
                      <c:pt idx="66">
                        <c:v>817</c:v>
                      </c:pt>
                      <c:pt idx="67">
                        <c:v>818</c:v>
                      </c:pt>
                      <c:pt idx="68">
                        <c:v>833</c:v>
                      </c:pt>
                      <c:pt idx="69">
                        <c:v>858</c:v>
                      </c:pt>
                      <c:pt idx="70">
                        <c:v>872</c:v>
                      </c:pt>
                      <c:pt idx="71">
                        <c:v>882</c:v>
                      </c:pt>
                      <c:pt idx="72">
                        <c:v>882</c:v>
                      </c:pt>
                      <c:pt idx="73">
                        <c:v>891</c:v>
                      </c:pt>
                      <c:pt idx="74">
                        <c:v>920</c:v>
                      </c:pt>
                      <c:pt idx="75">
                        <c:v>941</c:v>
                      </c:pt>
                      <c:pt idx="76">
                        <c:v>942</c:v>
                      </c:pt>
                      <c:pt idx="77">
                        <c:v>955</c:v>
                      </c:pt>
                      <c:pt idx="78">
                        <c:v>959</c:v>
                      </c:pt>
                      <c:pt idx="79">
                        <c:v>1021</c:v>
                      </c:pt>
                      <c:pt idx="80">
                        <c:v>1023</c:v>
                      </c:pt>
                      <c:pt idx="81">
                        <c:v>1048</c:v>
                      </c:pt>
                      <c:pt idx="82">
                        <c:v>1078</c:v>
                      </c:pt>
                      <c:pt idx="83">
                        <c:v>1087</c:v>
                      </c:pt>
                      <c:pt idx="84">
                        <c:v>1142</c:v>
                      </c:pt>
                      <c:pt idx="85">
                        <c:v>1159</c:v>
                      </c:pt>
                      <c:pt idx="86">
                        <c:v>1161</c:v>
                      </c:pt>
                      <c:pt idx="87">
                        <c:v>1189</c:v>
                      </c:pt>
                      <c:pt idx="88">
                        <c:v>1206</c:v>
                      </c:pt>
                      <c:pt idx="89">
                        <c:v>1231</c:v>
                      </c:pt>
                      <c:pt idx="90">
                        <c:v>1231</c:v>
                      </c:pt>
                      <c:pt idx="91">
                        <c:v>1232</c:v>
                      </c:pt>
                      <c:pt idx="92">
                        <c:v>1239</c:v>
                      </c:pt>
                      <c:pt idx="93">
                        <c:v>1254</c:v>
                      </c:pt>
                      <c:pt idx="94">
                        <c:v>1259</c:v>
                      </c:pt>
                      <c:pt idx="95">
                        <c:v>1298</c:v>
                      </c:pt>
                      <c:pt idx="96">
                        <c:v>1323</c:v>
                      </c:pt>
                      <c:pt idx="97">
                        <c:v>1323</c:v>
                      </c:pt>
                      <c:pt idx="98">
                        <c:v>1337</c:v>
                      </c:pt>
                      <c:pt idx="99">
                        <c:v>1346</c:v>
                      </c:pt>
                      <c:pt idx="100">
                        <c:v>1368</c:v>
                      </c:pt>
                      <c:pt idx="101">
                        <c:v>1386</c:v>
                      </c:pt>
                      <c:pt idx="102">
                        <c:v>1404</c:v>
                      </c:pt>
                      <c:pt idx="103">
                        <c:v>1414</c:v>
                      </c:pt>
                      <c:pt idx="104">
                        <c:v>1440</c:v>
                      </c:pt>
                      <c:pt idx="105">
                        <c:v>1440</c:v>
                      </c:pt>
                      <c:pt idx="106">
                        <c:v>1451</c:v>
                      </c:pt>
                      <c:pt idx="107">
                        <c:v>1473</c:v>
                      </c:pt>
                      <c:pt idx="108">
                        <c:v>1493</c:v>
                      </c:pt>
                      <c:pt idx="109">
                        <c:v>1493</c:v>
                      </c:pt>
                      <c:pt idx="110">
                        <c:v>1516</c:v>
                      </c:pt>
                      <c:pt idx="111">
                        <c:v>1535</c:v>
                      </c:pt>
                      <c:pt idx="112">
                        <c:v>1546</c:v>
                      </c:pt>
                      <c:pt idx="113">
                        <c:v>1553</c:v>
                      </c:pt>
                      <c:pt idx="114">
                        <c:v>1557</c:v>
                      </c:pt>
                      <c:pt idx="115">
                        <c:v>1598</c:v>
                      </c:pt>
                      <c:pt idx="116">
                        <c:v>1598</c:v>
                      </c:pt>
                      <c:pt idx="117">
                        <c:v>1624</c:v>
                      </c:pt>
                      <c:pt idx="118">
                        <c:v>1633</c:v>
                      </c:pt>
                      <c:pt idx="119">
                        <c:v>1650</c:v>
                      </c:pt>
                      <c:pt idx="120">
                        <c:v>1658</c:v>
                      </c:pt>
                      <c:pt idx="121">
                        <c:v>1662</c:v>
                      </c:pt>
                      <c:pt idx="122">
                        <c:v>1694</c:v>
                      </c:pt>
                      <c:pt idx="123">
                        <c:v>1707</c:v>
                      </c:pt>
                      <c:pt idx="124">
                        <c:v>1713</c:v>
                      </c:pt>
                      <c:pt idx="125">
                        <c:v>1717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334-465A-A29D-DE6543037F29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'AEFI Alberta'!$S$1</c15:sqref>
                        </c15:formulaRef>
                      </c:ext>
                    </c:extLst>
                    <c:strCache>
                      <c:ptCount val="1"/>
                      <c:pt idx="0">
                        <c:v>Average Canada All AEFI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'AEFI Alberta'!$S$2:$S$128</c15:sqref>
                        </c15:formulaRef>
                      </c:ext>
                    </c:extLst>
                    <c:numCache>
                      <c:formatCode>General</c:formatCode>
                      <c:ptCount val="127"/>
                      <c:pt idx="0">
                        <c:v>2911</c:v>
                      </c:pt>
                      <c:pt idx="1">
                        <c:v>2911</c:v>
                      </c:pt>
                      <c:pt idx="2">
                        <c:v>2911</c:v>
                      </c:pt>
                      <c:pt idx="3">
                        <c:v>2911</c:v>
                      </c:pt>
                      <c:pt idx="4">
                        <c:v>2911</c:v>
                      </c:pt>
                      <c:pt idx="5">
                        <c:v>2911</c:v>
                      </c:pt>
                      <c:pt idx="6">
                        <c:v>2911</c:v>
                      </c:pt>
                      <c:pt idx="7">
                        <c:v>2911</c:v>
                      </c:pt>
                      <c:pt idx="8">
                        <c:v>2911</c:v>
                      </c:pt>
                      <c:pt idx="9">
                        <c:v>2911</c:v>
                      </c:pt>
                      <c:pt idx="10">
                        <c:v>2911</c:v>
                      </c:pt>
                      <c:pt idx="11">
                        <c:v>2911</c:v>
                      </c:pt>
                      <c:pt idx="12">
                        <c:v>2911</c:v>
                      </c:pt>
                      <c:pt idx="13">
                        <c:v>2911</c:v>
                      </c:pt>
                      <c:pt idx="14">
                        <c:v>2911</c:v>
                      </c:pt>
                      <c:pt idx="15">
                        <c:v>2911</c:v>
                      </c:pt>
                      <c:pt idx="16">
                        <c:v>2911</c:v>
                      </c:pt>
                      <c:pt idx="17">
                        <c:v>2911</c:v>
                      </c:pt>
                      <c:pt idx="18">
                        <c:v>2911</c:v>
                      </c:pt>
                      <c:pt idx="19">
                        <c:v>2911</c:v>
                      </c:pt>
                      <c:pt idx="20">
                        <c:v>2911</c:v>
                      </c:pt>
                      <c:pt idx="21">
                        <c:v>2911</c:v>
                      </c:pt>
                      <c:pt idx="22">
                        <c:v>2911</c:v>
                      </c:pt>
                      <c:pt idx="23">
                        <c:v>2911</c:v>
                      </c:pt>
                      <c:pt idx="24">
                        <c:v>2911</c:v>
                      </c:pt>
                      <c:pt idx="25">
                        <c:v>2911</c:v>
                      </c:pt>
                      <c:pt idx="26">
                        <c:v>2911</c:v>
                      </c:pt>
                      <c:pt idx="27">
                        <c:v>2911</c:v>
                      </c:pt>
                      <c:pt idx="28">
                        <c:v>2911</c:v>
                      </c:pt>
                      <c:pt idx="29">
                        <c:v>2911</c:v>
                      </c:pt>
                      <c:pt idx="30">
                        <c:v>2911</c:v>
                      </c:pt>
                      <c:pt idx="31">
                        <c:v>2911</c:v>
                      </c:pt>
                      <c:pt idx="32">
                        <c:v>2911</c:v>
                      </c:pt>
                      <c:pt idx="33">
                        <c:v>2911</c:v>
                      </c:pt>
                      <c:pt idx="34">
                        <c:v>2911</c:v>
                      </c:pt>
                      <c:pt idx="35">
                        <c:v>2911</c:v>
                      </c:pt>
                      <c:pt idx="36">
                        <c:v>2911</c:v>
                      </c:pt>
                      <c:pt idx="37">
                        <c:v>2911</c:v>
                      </c:pt>
                      <c:pt idx="38">
                        <c:v>2911</c:v>
                      </c:pt>
                      <c:pt idx="39">
                        <c:v>2911</c:v>
                      </c:pt>
                      <c:pt idx="40">
                        <c:v>2911</c:v>
                      </c:pt>
                      <c:pt idx="41">
                        <c:v>2911</c:v>
                      </c:pt>
                      <c:pt idx="42">
                        <c:v>2911</c:v>
                      </c:pt>
                      <c:pt idx="43">
                        <c:v>2911</c:v>
                      </c:pt>
                      <c:pt idx="44">
                        <c:v>2911</c:v>
                      </c:pt>
                      <c:pt idx="45">
                        <c:v>2911</c:v>
                      </c:pt>
                      <c:pt idx="46">
                        <c:v>2911</c:v>
                      </c:pt>
                      <c:pt idx="47">
                        <c:v>2911</c:v>
                      </c:pt>
                      <c:pt idx="48">
                        <c:v>2911</c:v>
                      </c:pt>
                      <c:pt idx="49">
                        <c:v>2911</c:v>
                      </c:pt>
                      <c:pt idx="50">
                        <c:v>2911</c:v>
                      </c:pt>
                      <c:pt idx="51">
                        <c:v>2911</c:v>
                      </c:pt>
                      <c:pt idx="52">
                        <c:v>2911</c:v>
                      </c:pt>
                      <c:pt idx="53">
                        <c:v>2911</c:v>
                      </c:pt>
                      <c:pt idx="54">
                        <c:v>2911</c:v>
                      </c:pt>
                      <c:pt idx="55">
                        <c:v>2911</c:v>
                      </c:pt>
                      <c:pt idx="56">
                        <c:v>2911</c:v>
                      </c:pt>
                      <c:pt idx="57">
                        <c:v>2911</c:v>
                      </c:pt>
                      <c:pt idx="58">
                        <c:v>2911</c:v>
                      </c:pt>
                      <c:pt idx="59">
                        <c:v>2911</c:v>
                      </c:pt>
                      <c:pt idx="60">
                        <c:v>2911</c:v>
                      </c:pt>
                      <c:pt idx="61">
                        <c:v>2911</c:v>
                      </c:pt>
                      <c:pt idx="62">
                        <c:v>2911</c:v>
                      </c:pt>
                      <c:pt idx="63">
                        <c:v>2911</c:v>
                      </c:pt>
                      <c:pt idx="64">
                        <c:v>2911</c:v>
                      </c:pt>
                      <c:pt idx="65">
                        <c:v>2911</c:v>
                      </c:pt>
                      <c:pt idx="66">
                        <c:v>2911</c:v>
                      </c:pt>
                      <c:pt idx="67">
                        <c:v>2911</c:v>
                      </c:pt>
                      <c:pt idx="68">
                        <c:v>2911</c:v>
                      </c:pt>
                      <c:pt idx="69">
                        <c:v>2911</c:v>
                      </c:pt>
                      <c:pt idx="70">
                        <c:v>2911</c:v>
                      </c:pt>
                      <c:pt idx="71">
                        <c:v>2911</c:v>
                      </c:pt>
                      <c:pt idx="72">
                        <c:v>2911</c:v>
                      </c:pt>
                      <c:pt idx="73">
                        <c:v>2911</c:v>
                      </c:pt>
                      <c:pt idx="74">
                        <c:v>2911</c:v>
                      </c:pt>
                      <c:pt idx="75">
                        <c:v>2911</c:v>
                      </c:pt>
                      <c:pt idx="76">
                        <c:v>2911</c:v>
                      </c:pt>
                      <c:pt idx="77">
                        <c:v>2911</c:v>
                      </c:pt>
                      <c:pt idx="78">
                        <c:v>2911</c:v>
                      </c:pt>
                      <c:pt idx="79">
                        <c:v>2911</c:v>
                      </c:pt>
                      <c:pt idx="80">
                        <c:v>2911</c:v>
                      </c:pt>
                      <c:pt idx="81">
                        <c:v>2911</c:v>
                      </c:pt>
                      <c:pt idx="82">
                        <c:v>2911</c:v>
                      </c:pt>
                      <c:pt idx="83">
                        <c:v>2911</c:v>
                      </c:pt>
                      <c:pt idx="84">
                        <c:v>2911</c:v>
                      </c:pt>
                      <c:pt idx="85">
                        <c:v>2911</c:v>
                      </c:pt>
                      <c:pt idx="86">
                        <c:v>2911</c:v>
                      </c:pt>
                      <c:pt idx="87">
                        <c:v>2911</c:v>
                      </c:pt>
                      <c:pt idx="88">
                        <c:v>2911</c:v>
                      </c:pt>
                      <c:pt idx="89">
                        <c:v>2911</c:v>
                      </c:pt>
                      <c:pt idx="90">
                        <c:v>2911</c:v>
                      </c:pt>
                      <c:pt idx="91">
                        <c:v>2911</c:v>
                      </c:pt>
                      <c:pt idx="92">
                        <c:v>2911</c:v>
                      </c:pt>
                      <c:pt idx="93">
                        <c:v>2911</c:v>
                      </c:pt>
                      <c:pt idx="94">
                        <c:v>2911</c:v>
                      </c:pt>
                      <c:pt idx="95">
                        <c:v>2911</c:v>
                      </c:pt>
                      <c:pt idx="96">
                        <c:v>2911</c:v>
                      </c:pt>
                      <c:pt idx="97">
                        <c:v>2911</c:v>
                      </c:pt>
                      <c:pt idx="98">
                        <c:v>2911</c:v>
                      </c:pt>
                      <c:pt idx="99">
                        <c:v>2911</c:v>
                      </c:pt>
                      <c:pt idx="100">
                        <c:v>2911</c:v>
                      </c:pt>
                      <c:pt idx="101">
                        <c:v>2911</c:v>
                      </c:pt>
                      <c:pt idx="102">
                        <c:v>2911</c:v>
                      </c:pt>
                      <c:pt idx="103">
                        <c:v>2911</c:v>
                      </c:pt>
                      <c:pt idx="104">
                        <c:v>2911</c:v>
                      </c:pt>
                      <c:pt idx="105">
                        <c:v>2911</c:v>
                      </c:pt>
                      <c:pt idx="106">
                        <c:v>2911</c:v>
                      </c:pt>
                      <c:pt idx="107">
                        <c:v>2911</c:v>
                      </c:pt>
                      <c:pt idx="108">
                        <c:v>2911</c:v>
                      </c:pt>
                      <c:pt idx="109">
                        <c:v>2911</c:v>
                      </c:pt>
                      <c:pt idx="110">
                        <c:v>2911</c:v>
                      </c:pt>
                      <c:pt idx="111">
                        <c:v>2911</c:v>
                      </c:pt>
                      <c:pt idx="112">
                        <c:v>2911</c:v>
                      </c:pt>
                      <c:pt idx="113">
                        <c:v>2911</c:v>
                      </c:pt>
                      <c:pt idx="114">
                        <c:v>2911</c:v>
                      </c:pt>
                      <c:pt idx="115">
                        <c:v>2911</c:v>
                      </c:pt>
                      <c:pt idx="116">
                        <c:v>2911</c:v>
                      </c:pt>
                      <c:pt idx="117">
                        <c:v>2911</c:v>
                      </c:pt>
                      <c:pt idx="118">
                        <c:v>2911</c:v>
                      </c:pt>
                      <c:pt idx="119">
                        <c:v>2911</c:v>
                      </c:pt>
                      <c:pt idx="120">
                        <c:v>2911</c:v>
                      </c:pt>
                      <c:pt idx="121">
                        <c:v>2911</c:v>
                      </c:pt>
                      <c:pt idx="122">
                        <c:v>2911</c:v>
                      </c:pt>
                      <c:pt idx="123">
                        <c:v>2911</c:v>
                      </c:pt>
                      <c:pt idx="124">
                        <c:v>2911</c:v>
                      </c:pt>
                      <c:pt idx="125">
                        <c:v>2911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334-465A-A29D-DE6543037F29}"/>
                  </c:ext>
                </c:extLst>
              </c15:ser>
            </c15:filteredLineSeries>
          </c:ext>
        </c:extLst>
      </c:lineChart>
      <c:dateAx>
        <c:axId val="372405199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032975"/>
        <c:crosses val="autoZero"/>
        <c:auto val="1"/>
        <c:lblOffset val="100"/>
        <c:baseTimeUnit val="days"/>
      </c:dateAx>
      <c:valAx>
        <c:axId val="37303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40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2400" b="0" i="0" u="none" strike="noStrike" baseline="0">
                <a:effectLst/>
              </a:rPr>
              <a:t>Adverse Event Following Immunization (AEFI) Alberta </a:t>
            </a:r>
            <a:r>
              <a:rPr lang="en-CA" sz="2400"/>
              <a:t>Refusals and Contraindications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'AEFI Alberta'!$H$1</c:f>
              <c:strCache>
                <c:ptCount val="1"/>
                <c:pt idx="0">
                  <c:v>Refusals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'AEFI Alberta'!$A$2:$A$128</c:f>
              <c:numCache>
                <c:formatCode>d\-mmm\-yy</c:formatCode>
                <c:ptCount val="127"/>
                <c:pt idx="0">
                  <c:v>44311</c:v>
                </c:pt>
                <c:pt idx="1">
                  <c:v>44312</c:v>
                </c:pt>
                <c:pt idx="2">
                  <c:v>44313</c:v>
                </c:pt>
                <c:pt idx="3">
                  <c:v>44314</c:v>
                </c:pt>
                <c:pt idx="4">
                  <c:v>44315</c:v>
                </c:pt>
                <c:pt idx="5">
                  <c:v>44317</c:v>
                </c:pt>
                <c:pt idx="6">
                  <c:v>44318</c:v>
                </c:pt>
                <c:pt idx="7">
                  <c:v>44319</c:v>
                </c:pt>
                <c:pt idx="8">
                  <c:v>44320</c:v>
                </c:pt>
                <c:pt idx="9">
                  <c:v>44321</c:v>
                </c:pt>
                <c:pt idx="10">
                  <c:v>44323</c:v>
                </c:pt>
                <c:pt idx="11">
                  <c:v>44324</c:v>
                </c:pt>
                <c:pt idx="12">
                  <c:v>44325</c:v>
                </c:pt>
                <c:pt idx="13">
                  <c:v>44327</c:v>
                </c:pt>
                <c:pt idx="14">
                  <c:v>44328</c:v>
                </c:pt>
                <c:pt idx="15">
                  <c:v>44329</c:v>
                </c:pt>
                <c:pt idx="16">
                  <c:v>44330</c:v>
                </c:pt>
                <c:pt idx="17">
                  <c:v>44331</c:v>
                </c:pt>
                <c:pt idx="18">
                  <c:v>44332</c:v>
                </c:pt>
                <c:pt idx="19">
                  <c:v>44334</c:v>
                </c:pt>
                <c:pt idx="20">
                  <c:v>44335</c:v>
                </c:pt>
                <c:pt idx="21">
                  <c:v>44336</c:v>
                </c:pt>
                <c:pt idx="22">
                  <c:v>44337</c:v>
                </c:pt>
                <c:pt idx="23">
                  <c:v>44338</c:v>
                </c:pt>
                <c:pt idx="24">
                  <c:v>44339</c:v>
                </c:pt>
                <c:pt idx="25">
                  <c:v>44340</c:v>
                </c:pt>
                <c:pt idx="26">
                  <c:v>44342</c:v>
                </c:pt>
                <c:pt idx="27">
                  <c:v>44343</c:v>
                </c:pt>
                <c:pt idx="28">
                  <c:v>44344</c:v>
                </c:pt>
                <c:pt idx="29">
                  <c:v>44345</c:v>
                </c:pt>
                <c:pt idx="30">
                  <c:v>44346</c:v>
                </c:pt>
                <c:pt idx="31">
                  <c:v>44347</c:v>
                </c:pt>
                <c:pt idx="32">
                  <c:v>44348</c:v>
                </c:pt>
                <c:pt idx="33">
                  <c:v>44350</c:v>
                </c:pt>
                <c:pt idx="34">
                  <c:v>44351</c:v>
                </c:pt>
                <c:pt idx="35">
                  <c:v>44352</c:v>
                </c:pt>
                <c:pt idx="36">
                  <c:v>44353</c:v>
                </c:pt>
                <c:pt idx="37">
                  <c:v>44354</c:v>
                </c:pt>
                <c:pt idx="38">
                  <c:v>44355</c:v>
                </c:pt>
                <c:pt idx="39">
                  <c:v>44356</c:v>
                </c:pt>
                <c:pt idx="40">
                  <c:v>44358</c:v>
                </c:pt>
                <c:pt idx="41">
                  <c:v>44359</c:v>
                </c:pt>
                <c:pt idx="42">
                  <c:v>44360</c:v>
                </c:pt>
                <c:pt idx="43">
                  <c:v>44361</c:v>
                </c:pt>
                <c:pt idx="44">
                  <c:v>44363</c:v>
                </c:pt>
                <c:pt idx="45">
                  <c:v>44364</c:v>
                </c:pt>
                <c:pt idx="46">
                  <c:v>44365</c:v>
                </c:pt>
                <c:pt idx="47">
                  <c:v>44366</c:v>
                </c:pt>
                <c:pt idx="48">
                  <c:v>44367</c:v>
                </c:pt>
                <c:pt idx="49">
                  <c:v>44369</c:v>
                </c:pt>
                <c:pt idx="50">
                  <c:v>44370</c:v>
                </c:pt>
                <c:pt idx="51">
                  <c:v>44371</c:v>
                </c:pt>
                <c:pt idx="52">
                  <c:v>44374</c:v>
                </c:pt>
                <c:pt idx="53">
                  <c:v>44375</c:v>
                </c:pt>
                <c:pt idx="54">
                  <c:v>44376</c:v>
                </c:pt>
                <c:pt idx="55">
                  <c:v>44378</c:v>
                </c:pt>
                <c:pt idx="56">
                  <c:v>44381</c:v>
                </c:pt>
                <c:pt idx="57">
                  <c:v>44382</c:v>
                </c:pt>
                <c:pt idx="58">
                  <c:v>44384</c:v>
                </c:pt>
                <c:pt idx="59">
                  <c:v>44385</c:v>
                </c:pt>
                <c:pt idx="60">
                  <c:v>44388</c:v>
                </c:pt>
                <c:pt idx="61">
                  <c:v>44389</c:v>
                </c:pt>
                <c:pt idx="62">
                  <c:v>44390</c:v>
                </c:pt>
                <c:pt idx="63">
                  <c:v>44391</c:v>
                </c:pt>
                <c:pt idx="64">
                  <c:v>44392</c:v>
                </c:pt>
                <c:pt idx="65">
                  <c:v>44395</c:v>
                </c:pt>
                <c:pt idx="66">
                  <c:v>44396</c:v>
                </c:pt>
                <c:pt idx="67">
                  <c:v>44397</c:v>
                </c:pt>
                <c:pt idx="68">
                  <c:v>44398</c:v>
                </c:pt>
                <c:pt idx="69">
                  <c:v>44399</c:v>
                </c:pt>
                <c:pt idx="70">
                  <c:v>44402</c:v>
                </c:pt>
                <c:pt idx="71">
                  <c:v>44403</c:v>
                </c:pt>
                <c:pt idx="72">
                  <c:v>44404</c:v>
                </c:pt>
                <c:pt idx="73">
                  <c:v>44405</c:v>
                </c:pt>
                <c:pt idx="74">
                  <c:v>44406</c:v>
                </c:pt>
                <c:pt idx="75">
                  <c:v>44410</c:v>
                </c:pt>
                <c:pt idx="76">
                  <c:v>44411</c:v>
                </c:pt>
                <c:pt idx="77">
                  <c:v>44412</c:v>
                </c:pt>
                <c:pt idx="78">
                  <c:v>44413</c:v>
                </c:pt>
                <c:pt idx="79">
                  <c:v>44416</c:v>
                </c:pt>
                <c:pt idx="80">
                  <c:v>44417</c:v>
                </c:pt>
                <c:pt idx="81">
                  <c:v>44418</c:v>
                </c:pt>
                <c:pt idx="82">
                  <c:v>44419</c:v>
                </c:pt>
                <c:pt idx="83">
                  <c:v>44420</c:v>
                </c:pt>
                <c:pt idx="84">
                  <c:v>44423</c:v>
                </c:pt>
                <c:pt idx="85">
                  <c:v>44424</c:v>
                </c:pt>
                <c:pt idx="86">
                  <c:v>44425</c:v>
                </c:pt>
                <c:pt idx="87">
                  <c:v>44426</c:v>
                </c:pt>
                <c:pt idx="88">
                  <c:v>44427</c:v>
                </c:pt>
                <c:pt idx="89">
                  <c:v>44428</c:v>
                </c:pt>
                <c:pt idx="90">
                  <c:v>44430</c:v>
                </c:pt>
                <c:pt idx="91">
                  <c:v>44431</c:v>
                </c:pt>
                <c:pt idx="92">
                  <c:v>44432</c:v>
                </c:pt>
                <c:pt idx="93">
                  <c:v>44433</c:v>
                </c:pt>
                <c:pt idx="94">
                  <c:v>44434</c:v>
                </c:pt>
                <c:pt idx="95">
                  <c:v>44437</c:v>
                </c:pt>
                <c:pt idx="96">
                  <c:v>44438</c:v>
                </c:pt>
                <c:pt idx="97">
                  <c:v>44439</c:v>
                </c:pt>
                <c:pt idx="98">
                  <c:v>44440</c:v>
                </c:pt>
                <c:pt idx="99">
                  <c:v>44441</c:v>
                </c:pt>
                <c:pt idx="100">
                  <c:v>44445</c:v>
                </c:pt>
                <c:pt idx="101">
                  <c:v>44447</c:v>
                </c:pt>
                <c:pt idx="102">
                  <c:v>44448</c:v>
                </c:pt>
                <c:pt idx="103">
                  <c:v>44451</c:v>
                </c:pt>
                <c:pt idx="104">
                  <c:v>44452</c:v>
                </c:pt>
                <c:pt idx="105">
                  <c:v>44453</c:v>
                </c:pt>
                <c:pt idx="106">
                  <c:v>44454</c:v>
                </c:pt>
                <c:pt idx="107">
                  <c:v>44455</c:v>
                </c:pt>
                <c:pt idx="108">
                  <c:v>44458</c:v>
                </c:pt>
                <c:pt idx="109">
                  <c:v>44459</c:v>
                </c:pt>
                <c:pt idx="110">
                  <c:v>44460</c:v>
                </c:pt>
                <c:pt idx="111">
                  <c:v>44461</c:v>
                </c:pt>
                <c:pt idx="112">
                  <c:v>44462</c:v>
                </c:pt>
                <c:pt idx="113">
                  <c:v>44465</c:v>
                </c:pt>
                <c:pt idx="114">
                  <c:v>44466</c:v>
                </c:pt>
                <c:pt idx="115">
                  <c:v>44467</c:v>
                </c:pt>
                <c:pt idx="116">
                  <c:v>44468</c:v>
                </c:pt>
                <c:pt idx="117">
                  <c:v>44469</c:v>
                </c:pt>
                <c:pt idx="118">
                  <c:v>44472</c:v>
                </c:pt>
                <c:pt idx="119">
                  <c:v>44473</c:v>
                </c:pt>
                <c:pt idx="120">
                  <c:v>44474</c:v>
                </c:pt>
                <c:pt idx="121">
                  <c:v>44475</c:v>
                </c:pt>
                <c:pt idx="122">
                  <c:v>44476</c:v>
                </c:pt>
                <c:pt idx="123">
                  <c:v>44481</c:v>
                </c:pt>
                <c:pt idx="124">
                  <c:v>44482</c:v>
                </c:pt>
                <c:pt idx="125">
                  <c:v>44483</c:v>
                </c:pt>
              </c:numCache>
            </c:numRef>
          </c:cat>
          <c:val>
            <c:numRef>
              <c:f>'AEFI Alberta'!$H$2:$H$128</c:f>
              <c:numCache>
                <c:formatCode>_-* #,##0_-;\-* #,##0_-;_-* "-"??_-;_-@_-</c:formatCode>
                <c:ptCount val="127"/>
                <c:pt idx="0">
                  <c:v>2212</c:v>
                </c:pt>
                <c:pt idx="1">
                  <c:v>2228</c:v>
                </c:pt>
                <c:pt idx="2">
                  <c:v>2242</c:v>
                </c:pt>
                <c:pt idx="3">
                  <c:v>2257</c:v>
                </c:pt>
                <c:pt idx="4">
                  <c:v>2269</c:v>
                </c:pt>
                <c:pt idx="5">
                  <c:v>2302</c:v>
                </c:pt>
                <c:pt idx="6">
                  <c:v>2317</c:v>
                </c:pt>
                <c:pt idx="7">
                  <c:v>2326</c:v>
                </c:pt>
                <c:pt idx="8">
                  <c:v>2344</c:v>
                </c:pt>
                <c:pt idx="9">
                  <c:v>2352</c:v>
                </c:pt>
                <c:pt idx="10">
                  <c:v>2369</c:v>
                </c:pt>
                <c:pt idx="11">
                  <c:v>2386</c:v>
                </c:pt>
                <c:pt idx="12">
                  <c:v>2402</c:v>
                </c:pt>
                <c:pt idx="13">
                  <c:v>2455</c:v>
                </c:pt>
                <c:pt idx="14">
                  <c:v>2472</c:v>
                </c:pt>
                <c:pt idx="15">
                  <c:v>2502</c:v>
                </c:pt>
                <c:pt idx="16">
                  <c:v>2545</c:v>
                </c:pt>
                <c:pt idx="17">
                  <c:v>2579</c:v>
                </c:pt>
                <c:pt idx="18">
                  <c:v>2593</c:v>
                </c:pt>
                <c:pt idx="19">
                  <c:v>2628</c:v>
                </c:pt>
                <c:pt idx="20">
                  <c:v>2648</c:v>
                </c:pt>
                <c:pt idx="21">
                  <c:v>2700</c:v>
                </c:pt>
                <c:pt idx="22">
                  <c:v>2713</c:v>
                </c:pt>
                <c:pt idx="23">
                  <c:v>2785</c:v>
                </c:pt>
                <c:pt idx="24">
                  <c:v>2837</c:v>
                </c:pt>
                <c:pt idx="25">
                  <c:v>2870</c:v>
                </c:pt>
                <c:pt idx="26">
                  <c:v>2935</c:v>
                </c:pt>
                <c:pt idx="27">
                  <c:v>2960</c:v>
                </c:pt>
                <c:pt idx="28">
                  <c:v>3007</c:v>
                </c:pt>
                <c:pt idx="29">
                  <c:v>3027</c:v>
                </c:pt>
                <c:pt idx="30">
                  <c:v>3035</c:v>
                </c:pt>
                <c:pt idx="31">
                  <c:v>3061</c:v>
                </c:pt>
                <c:pt idx="32">
                  <c:v>3094</c:v>
                </c:pt>
                <c:pt idx="33">
                  <c:v>3117</c:v>
                </c:pt>
                <c:pt idx="34">
                  <c:v>3128</c:v>
                </c:pt>
                <c:pt idx="35">
                  <c:v>3135</c:v>
                </c:pt>
                <c:pt idx="36">
                  <c:v>3142</c:v>
                </c:pt>
                <c:pt idx="37">
                  <c:v>3155</c:v>
                </c:pt>
                <c:pt idx="38">
                  <c:v>3162</c:v>
                </c:pt>
                <c:pt idx="39">
                  <c:v>3173</c:v>
                </c:pt>
                <c:pt idx="40">
                  <c:v>3191</c:v>
                </c:pt>
                <c:pt idx="41">
                  <c:v>3198</c:v>
                </c:pt>
                <c:pt idx="42">
                  <c:v>3202</c:v>
                </c:pt>
                <c:pt idx="43">
                  <c:v>3209</c:v>
                </c:pt>
                <c:pt idx="44">
                  <c:v>3222</c:v>
                </c:pt>
                <c:pt idx="45">
                  <c:v>3240</c:v>
                </c:pt>
                <c:pt idx="46">
                  <c:v>3269</c:v>
                </c:pt>
                <c:pt idx="47">
                  <c:v>3290</c:v>
                </c:pt>
                <c:pt idx="48">
                  <c:v>3299</c:v>
                </c:pt>
                <c:pt idx="49">
                  <c:v>3345</c:v>
                </c:pt>
                <c:pt idx="50">
                  <c:v>3366</c:v>
                </c:pt>
                <c:pt idx="51">
                  <c:v>3383</c:v>
                </c:pt>
                <c:pt idx="52">
                  <c:v>3435</c:v>
                </c:pt>
                <c:pt idx="53">
                  <c:v>3453</c:v>
                </c:pt>
                <c:pt idx="54">
                  <c:v>3462</c:v>
                </c:pt>
                <c:pt idx="55">
                  <c:v>3490</c:v>
                </c:pt>
                <c:pt idx="56">
                  <c:v>3500</c:v>
                </c:pt>
                <c:pt idx="57">
                  <c:v>3510</c:v>
                </c:pt>
                <c:pt idx="58">
                  <c:v>3527</c:v>
                </c:pt>
                <c:pt idx="59">
                  <c:v>3538</c:v>
                </c:pt>
                <c:pt idx="60">
                  <c:v>3577</c:v>
                </c:pt>
                <c:pt idx="61">
                  <c:v>3604</c:v>
                </c:pt>
                <c:pt idx="62">
                  <c:v>3618</c:v>
                </c:pt>
                <c:pt idx="63">
                  <c:v>3622</c:v>
                </c:pt>
                <c:pt idx="64">
                  <c:v>3634</c:v>
                </c:pt>
                <c:pt idx="65">
                  <c:v>3651</c:v>
                </c:pt>
                <c:pt idx="66">
                  <c:v>3661</c:v>
                </c:pt>
                <c:pt idx="67">
                  <c:v>3674</c:v>
                </c:pt>
                <c:pt idx="68">
                  <c:v>3682</c:v>
                </c:pt>
                <c:pt idx="69">
                  <c:v>3695</c:v>
                </c:pt>
                <c:pt idx="70">
                  <c:v>3702</c:v>
                </c:pt>
                <c:pt idx="71">
                  <c:v>3714</c:v>
                </c:pt>
                <c:pt idx="72">
                  <c:v>3720</c:v>
                </c:pt>
                <c:pt idx="73">
                  <c:v>3725</c:v>
                </c:pt>
                <c:pt idx="74">
                  <c:v>3732</c:v>
                </c:pt>
                <c:pt idx="75">
                  <c:v>3743</c:v>
                </c:pt>
                <c:pt idx="76">
                  <c:v>3748</c:v>
                </c:pt>
                <c:pt idx="77">
                  <c:v>3750</c:v>
                </c:pt>
                <c:pt idx="78">
                  <c:v>3755</c:v>
                </c:pt>
                <c:pt idx="79">
                  <c:v>3759</c:v>
                </c:pt>
                <c:pt idx="80">
                  <c:v>3762</c:v>
                </c:pt>
                <c:pt idx="81">
                  <c:v>3762</c:v>
                </c:pt>
                <c:pt idx="82">
                  <c:v>3767</c:v>
                </c:pt>
                <c:pt idx="83">
                  <c:v>3768</c:v>
                </c:pt>
                <c:pt idx="84">
                  <c:v>3773</c:v>
                </c:pt>
                <c:pt idx="85">
                  <c:v>3775</c:v>
                </c:pt>
                <c:pt idx="86">
                  <c:v>3777</c:v>
                </c:pt>
                <c:pt idx="87">
                  <c:v>3780</c:v>
                </c:pt>
                <c:pt idx="88">
                  <c:v>3780</c:v>
                </c:pt>
                <c:pt idx="89">
                  <c:v>3789</c:v>
                </c:pt>
                <c:pt idx="90">
                  <c:v>3789</c:v>
                </c:pt>
                <c:pt idx="91">
                  <c:v>3791</c:v>
                </c:pt>
                <c:pt idx="92">
                  <c:v>3797</c:v>
                </c:pt>
                <c:pt idx="93">
                  <c:v>3807</c:v>
                </c:pt>
                <c:pt idx="94">
                  <c:v>3807</c:v>
                </c:pt>
                <c:pt idx="95">
                  <c:v>3817</c:v>
                </c:pt>
                <c:pt idx="96">
                  <c:v>3816</c:v>
                </c:pt>
                <c:pt idx="97">
                  <c:v>3819</c:v>
                </c:pt>
                <c:pt idx="98">
                  <c:v>3827</c:v>
                </c:pt>
                <c:pt idx="99">
                  <c:v>3828</c:v>
                </c:pt>
                <c:pt idx="100">
                  <c:v>3840</c:v>
                </c:pt>
                <c:pt idx="101">
                  <c:v>3854</c:v>
                </c:pt>
                <c:pt idx="102">
                  <c:v>3885</c:v>
                </c:pt>
                <c:pt idx="103">
                  <c:v>3915</c:v>
                </c:pt>
                <c:pt idx="104">
                  <c:v>3927</c:v>
                </c:pt>
                <c:pt idx="105">
                  <c:v>3962</c:v>
                </c:pt>
                <c:pt idx="106">
                  <c:v>4026</c:v>
                </c:pt>
                <c:pt idx="107">
                  <c:v>4065</c:v>
                </c:pt>
                <c:pt idx="108">
                  <c:v>4189</c:v>
                </c:pt>
                <c:pt idx="109">
                  <c:v>4189</c:v>
                </c:pt>
                <c:pt idx="110">
                  <c:v>4208</c:v>
                </c:pt>
                <c:pt idx="111">
                  <c:v>4226</c:v>
                </c:pt>
                <c:pt idx="112">
                  <c:v>4308</c:v>
                </c:pt>
                <c:pt idx="113">
                  <c:v>4329</c:v>
                </c:pt>
                <c:pt idx="114">
                  <c:v>4356</c:v>
                </c:pt>
                <c:pt idx="115">
                  <c:v>4375</c:v>
                </c:pt>
                <c:pt idx="116">
                  <c:v>4394</c:v>
                </c:pt>
                <c:pt idx="117">
                  <c:v>4411</c:v>
                </c:pt>
                <c:pt idx="118">
                  <c:v>4437</c:v>
                </c:pt>
                <c:pt idx="119">
                  <c:v>4445</c:v>
                </c:pt>
                <c:pt idx="120">
                  <c:v>4462</c:v>
                </c:pt>
                <c:pt idx="121">
                  <c:v>4467</c:v>
                </c:pt>
                <c:pt idx="122">
                  <c:v>4512</c:v>
                </c:pt>
                <c:pt idx="123">
                  <c:v>4536</c:v>
                </c:pt>
                <c:pt idx="124">
                  <c:v>4544</c:v>
                </c:pt>
                <c:pt idx="125">
                  <c:v>4546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B3-43B5-9D61-B836EFD0E801}"/>
            </c:ext>
          </c:extLst>
        </c:ser>
        <c:ser>
          <c:idx val="4"/>
          <c:order val="1"/>
          <c:tx>
            <c:strRef>
              <c:f>'AEFI Alberta'!$I$1</c:f>
              <c:strCache>
                <c:ptCount val="1"/>
                <c:pt idx="0">
                  <c:v>Contraindications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'AEFI Alberta'!$A$2:$A$128</c:f>
              <c:numCache>
                <c:formatCode>d\-mmm\-yy</c:formatCode>
                <c:ptCount val="127"/>
                <c:pt idx="0">
                  <c:v>44311</c:v>
                </c:pt>
                <c:pt idx="1">
                  <c:v>44312</c:v>
                </c:pt>
                <c:pt idx="2">
                  <c:v>44313</c:v>
                </c:pt>
                <c:pt idx="3">
                  <c:v>44314</c:v>
                </c:pt>
                <c:pt idx="4">
                  <c:v>44315</c:v>
                </c:pt>
                <c:pt idx="5">
                  <c:v>44317</c:v>
                </c:pt>
                <c:pt idx="6">
                  <c:v>44318</c:v>
                </c:pt>
                <c:pt idx="7">
                  <c:v>44319</c:v>
                </c:pt>
                <c:pt idx="8">
                  <c:v>44320</c:v>
                </c:pt>
                <c:pt idx="9">
                  <c:v>44321</c:v>
                </c:pt>
                <c:pt idx="10">
                  <c:v>44323</c:v>
                </c:pt>
                <c:pt idx="11">
                  <c:v>44324</c:v>
                </c:pt>
                <c:pt idx="12">
                  <c:v>44325</c:v>
                </c:pt>
                <c:pt idx="13">
                  <c:v>44327</c:v>
                </c:pt>
                <c:pt idx="14">
                  <c:v>44328</c:v>
                </c:pt>
                <c:pt idx="15">
                  <c:v>44329</c:v>
                </c:pt>
                <c:pt idx="16">
                  <c:v>44330</c:v>
                </c:pt>
                <c:pt idx="17">
                  <c:v>44331</c:v>
                </c:pt>
                <c:pt idx="18">
                  <c:v>44332</c:v>
                </c:pt>
                <c:pt idx="19">
                  <c:v>44334</c:v>
                </c:pt>
                <c:pt idx="20">
                  <c:v>44335</c:v>
                </c:pt>
                <c:pt idx="21">
                  <c:v>44336</c:v>
                </c:pt>
                <c:pt idx="22">
                  <c:v>44337</c:v>
                </c:pt>
                <c:pt idx="23">
                  <c:v>44338</c:v>
                </c:pt>
                <c:pt idx="24">
                  <c:v>44339</c:v>
                </c:pt>
                <c:pt idx="25">
                  <c:v>44340</c:v>
                </c:pt>
                <c:pt idx="26">
                  <c:v>44342</c:v>
                </c:pt>
                <c:pt idx="27">
                  <c:v>44343</c:v>
                </c:pt>
                <c:pt idx="28">
                  <c:v>44344</c:v>
                </c:pt>
                <c:pt idx="29">
                  <c:v>44345</c:v>
                </c:pt>
                <c:pt idx="30">
                  <c:v>44346</c:v>
                </c:pt>
                <c:pt idx="31">
                  <c:v>44347</c:v>
                </c:pt>
                <c:pt idx="32">
                  <c:v>44348</c:v>
                </c:pt>
                <c:pt idx="33">
                  <c:v>44350</c:v>
                </c:pt>
                <c:pt idx="34">
                  <c:v>44351</c:v>
                </c:pt>
                <c:pt idx="35">
                  <c:v>44352</c:v>
                </c:pt>
                <c:pt idx="36">
                  <c:v>44353</c:v>
                </c:pt>
                <c:pt idx="37">
                  <c:v>44354</c:v>
                </c:pt>
                <c:pt idx="38">
                  <c:v>44355</c:v>
                </c:pt>
                <c:pt idx="39">
                  <c:v>44356</c:v>
                </c:pt>
                <c:pt idx="40">
                  <c:v>44358</c:v>
                </c:pt>
                <c:pt idx="41">
                  <c:v>44359</c:v>
                </c:pt>
                <c:pt idx="42">
                  <c:v>44360</c:v>
                </c:pt>
                <c:pt idx="43">
                  <c:v>44361</c:v>
                </c:pt>
                <c:pt idx="44">
                  <c:v>44363</c:v>
                </c:pt>
                <c:pt idx="45">
                  <c:v>44364</c:v>
                </c:pt>
                <c:pt idx="46">
                  <c:v>44365</c:v>
                </c:pt>
                <c:pt idx="47">
                  <c:v>44366</c:v>
                </c:pt>
                <c:pt idx="48">
                  <c:v>44367</c:v>
                </c:pt>
                <c:pt idx="49">
                  <c:v>44369</c:v>
                </c:pt>
                <c:pt idx="50">
                  <c:v>44370</c:v>
                </c:pt>
                <c:pt idx="51">
                  <c:v>44371</c:v>
                </c:pt>
                <c:pt idx="52">
                  <c:v>44374</c:v>
                </c:pt>
                <c:pt idx="53">
                  <c:v>44375</c:v>
                </c:pt>
                <c:pt idx="54">
                  <c:v>44376</c:v>
                </c:pt>
                <c:pt idx="55">
                  <c:v>44378</c:v>
                </c:pt>
                <c:pt idx="56">
                  <c:v>44381</c:v>
                </c:pt>
                <c:pt idx="57">
                  <c:v>44382</c:v>
                </c:pt>
                <c:pt idx="58">
                  <c:v>44384</c:v>
                </c:pt>
                <c:pt idx="59">
                  <c:v>44385</c:v>
                </c:pt>
                <c:pt idx="60">
                  <c:v>44388</c:v>
                </c:pt>
                <c:pt idx="61">
                  <c:v>44389</c:v>
                </c:pt>
                <c:pt idx="62">
                  <c:v>44390</c:v>
                </c:pt>
                <c:pt idx="63">
                  <c:v>44391</c:v>
                </c:pt>
                <c:pt idx="64">
                  <c:v>44392</c:v>
                </c:pt>
                <c:pt idx="65">
                  <c:v>44395</c:v>
                </c:pt>
                <c:pt idx="66">
                  <c:v>44396</c:v>
                </c:pt>
                <c:pt idx="67">
                  <c:v>44397</c:v>
                </c:pt>
                <c:pt idx="68">
                  <c:v>44398</c:v>
                </c:pt>
                <c:pt idx="69">
                  <c:v>44399</c:v>
                </c:pt>
                <c:pt idx="70">
                  <c:v>44402</c:v>
                </c:pt>
                <c:pt idx="71">
                  <c:v>44403</c:v>
                </c:pt>
                <c:pt idx="72">
                  <c:v>44404</c:v>
                </c:pt>
                <c:pt idx="73">
                  <c:v>44405</c:v>
                </c:pt>
                <c:pt idx="74">
                  <c:v>44406</c:v>
                </c:pt>
                <c:pt idx="75">
                  <c:v>44410</c:v>
                </c:pt>
                <c:pt idx="76">
                  <c:v>44411</c:v>
                </c:pt>
                <c:pt idx="77">
                  <c:v>44412</c:v>
                </c:pt>
                <c:pt idx="78">
                  <c:v>44413</c:v>
                </c:pt>
                <c:pt idx="79">
                  <c:v>44416</c:v>
                </c:pt>
                <c:pt idx="80">
                  <c:v>44417</c:v>
                </c:pt>
                <c:pt idx="81">
                  <c:v>44418</c:v>
                </c:pt>
                <c:pt idx="82">
                  <c:v>44419</c:v>
                </c:pt>
                <c:pt idx="83">
                  <c:v>44420</c:v>
                </c:pt>
                <c:pt idx="84">
                  <c:v>44423</c:v>
                </c:pt>
                <c:pt idx="85">
                  <c:v>44424</c:v>
                </c:pt>
                <c:pt idx="86">
                  <c:v>44425</c:v>
                </c:pt>
                <c:pt idx="87">
                  <c:v>44426</c:v>
                </c:pt>
                <c:pt idx="88">
                  <c:v>44427</c:v>
                </c:pt>
                <c:pt idx="89">
                  <c:v>44428</c:v>
                </c:pt>
                <c:pt idx="90">
                  <c:v>44430</c:v>
                </c:pt>
                <c:pt idx="91">
                  <c:v>44431</c:v>
                </c:pt>
                <c:pt idx="92">
                  <c:v>44432</c:v>
                </c:pt>
                <c:pt idx="93">
                  <c:v>44433</c:v>
                </c:pt>
                <c:pt idx="94">
                  <c:v>44434</c:v>
                </c:pt>
                <c:pt idx="95">
                  <c:v>44437</c:v>
                </c:pt>
                <c:pt idx="96">
                  <c:v>44438</c:v>
                </c:pt>
                <c:pt idx="97">
                  <c:v>44439</c:v>
                </c:pt>
                <c:pt idx="98">
                  <c:v>44440</c:v>
                </c:pt>
                <c:pt idx="99">
                  <c:v>44441</c:v>
                </c:pt>
                <c:pt idx="100">
                  <c:v>44445</c:v>
                </c:pt>
                <c:pt idx="101">
                  <c:v>44447</c:v>
                </c:pt>
                <c:pt idx="102">
                  <c:v>44448</c:v>
                </c:pt>
                <c:pt idx="103">
                  <c:v>44451</c:v>
                </c:pt>
                <c:pt idx="104">
                  <c:v>44452</c:v>
                </c:pt>
                <c:pt idx="105">
                  <c:v>44453</c:v>
                </c:pt>
                <c:pt idx="106">
                  <c:v>44454</c:v>
                </c:pt>
                <c:pt idx="107">
                  <c:v>44455</c:v>
                </c:pt>
                <c:pt idx="108">
                  <c:v>44458</c:v>
                </c:pt>
                <c:pt idx="109">
                  <c:v>44459</c:v>
                </c:pt>
                <c:pt idx="110">
                  <c:v>44460</c:v>
                </c:pt>
                <c:pt idx="111">
                  <c:v>44461</c:v>
                </c:pt>
                <c:pt idx="112">
                  <c:v>44462</c:v>
                </c:pt>
                <c:pt idx="113">
                  <c:v>44465</c:v>
                </c:pt>
                <c:pt idx="114">
                  <c:v>44466</c:v>
                </c:pt>
                <c:pt idx="115">
                  <c:v>44467</c:v>
                </c:pt>
                <c:pt idx="116">
                  <c:v>44468</c:v>
                </c:pt>
                <c:pt idx="117">
                  <c:v>44469</c:v>
                </c:pt>
                <c:pt idx="118">
                  <c:v>44472</c:v>
                </c:pt>
                <c:pt idx="119">
                  <c:v>44473</c:v>
                </c:pt>
                <c:pt idx="120">
                  <c:v>44474</c:v>
                </c:pt>
                <c:pt idx="121">
                  <c:v>44475</c:v>
                </c:pt>
                <c:pt idx="122">
                  <c:v>44476</c:v>
                </c:pt>
                <c:pt idx="123">
                  <c:v>44481</c:v>
                </c:pt>
                <c:pt idx="124">
                  <c:v>44482</c:v>
                </c:pt>
                <c:pt idx="125">
                  <c:v>44483</c:v>
                </c:pt>
              </c:numCache>
            </c:numRef>
          </c:cat>
          <c:val>
            <c:numRef>
              <c:f>'AEFI Alberta'!$I$2:$I$128</c:f>
              <c:numCache>
                <c:formatCode>_-* #,##0_-;\-* #,##0_-;_-* "-"??_-;_-@_-</c:formatCode>
                <c:ptCount val="127"/>
                <c:pt idx="0">
                  <c:v>392</c:v>
                </c:pt>
                <c:pt idx="1">
                  <c:v>408</c:v>
                </c:pt>
                <c:pt idx="2">
                  <c:v>420</c:v>
                </c:pt>
                <c:pt idx="3">
                  <c:v>502</c:v>
                </c:pt>
                <c:pt idx="4">
                  <c:v>572</c:v>
                </c:pt>
                <c:pt idx="5">
                  <c:v>616</c:v>
                </c:pt>
                <c:pt idx="6">
                  <c:v>637</c:v>
                </c:pt>
                <c:pt idx="7">
                  <c:v>671</c:v>
                </c:pt>
                <c:pt idx="8">
                  <c:v>700</c:v>
                </c:pt>
                <c:pt idx="9">
                  <c:v>716</c:v>
                </c:pt>
                <c:pt idx="10">
                  <c:v>744</c:v>
                </c:pt>
                <c:pt idx="11">
                  <c:v>750</c:v>
                </c:pt>
                <c:pt idx="12">
                  <c:v>757</c:v>
                </c:pt>
                <c:pt idx="13">
                  <c:v>768</c:v>
                </c:pt>
                <c:pt idx="14">
                  <c:v>773</c:v>
                </c:pt>
                <c:pt idx="15">
                  <c:v>779</c:v>
                </c:pt>
                <c:pt idx="16">
                  <c:v>782</c:v>
                </c:pt>
                <c:pt idx="17">
                  <c:v>787</c:v>
                </c:pt>
                <c:pt idx="18">
                  <c:v>790</c:v>
                </c:pt>
                <c:pt idx="19">
                  <c:v>800</c:v>
                </c:pt>
                <c:pt idx="20">
                  <c:v>810</c:v>
                </c:pt>
                <c:pt idx="21">
                  <c:v>823</c:v>
                </c:pt>
                <c:pt idx="22">
                  <c:v>827</c:v>
                </c:pt>
                <c:pt idx="23">
                  <c:v>832</c:v>
                </c:pt>
                <c:pt idx="24">
                  <c:v>836</c:v>
                </c:pt>
                <c:pt idx="25">
                  <c:v>844</c:v>
                </c:pt>
                <c:pt idx="26">
                  <c:v>895</c:v>
                </c:pt>
                <c:pt idx="27">
                  <c:v>866</c:v>
                </c:pt>
                <c:pt idx="28">
                  <c:v>876</c:v>
                </c:pt>
                <c:pt idx="29">
                  <c:v>877</c:v>
                </c:pt>
                <c:pt idx="30">
                  <c:v>883</c:v>
                </c:pt>
                <c:pt idx="31">
                  <c:v>888</c:v>
                </c:pt>
                <c:pt idx="32">
                  <c:v>894</c:v>
                </c:pt>
                <c:pt idx="33">
                  <c:v>900</c:v>
                </c:pt>
                <c:pt idx="34">
                  <c:v>911</c:v>
                </c:pt>
                <c:pt idx="35">
                  <c:v>914</c:v>
                </c:pt>
                <c:pt idx="36">
                  <c:v>917</c:v>
                </c:pt>
                <c:pt idx="37">
                  <c:v>922</c:v>
                </c:pt>
                <c:pt idx="38">
                  <c:v>929</c:v>
                </c:pt>
                <c:pt idx="39">
                  <c:v>937</c:v>
                </c:pt>
                <c:pt idx="40">
                  <c:v>960</c:v>
                </c:pt>
                <c:pt idx="41">
                  <c:v>963</c:v>
                </c:pt>
                <c:pt idx="42">
                  <c:v>964</c:v>
                </c:pt>
                <c:pt idx="43">
                  <c:v>965</c:v>
                </c:pt>
                <c:pt idx="44">
                  <c:v>974</c:v>
                </c:pt>
                <c:pt idx="45">
                  <c:v>981</c:v>
                </c:pt>
                <c:pt idx="46">
                  <c:v>988</c:v>
                </c:pt>
                <c:pt idx="47">
                  <c:v>991</c:v>
                </c:pt>
                <c:pt idx="48">
                  <c:v>993</c:v>
                </c:pt>
                <c:pt idx="49">
                  <c:v>1002</c:v>
                </c:pt>
                <c:pt idx="50">
                  <c:v>1005</c:v>
                </c:pt>
                <c:pt idx="51">
                  <c:v>1012</c:v>
                </c:pt>
                <c:pt idx="52">
                  <c:v>1017</c:v>
                </c:pt>
                <c:pt idx="53">
                  <c:v>1018</c:v>
                </c:pt>
                <c:pt idx="54">
                  <c:v>1020</c:v>
                </c:pt>
                <c:pt idx="55">
                  <c:v>1026</c:v>
                </c:pt>
                <c:pt idx="56">
                  <c:v>1036</c:v>
                </c:pt>
                <c:pt idx="57">
                  <c:v>1039</c:v>
                </c:pt>
                <c:pt idx="58">
                  <c:v>1049</c:v>
                </c:pt>
                <c:pt idx="59">
                  <c:v>1050</c:v>
                </c:pt>
                <c:pt idx="60">
                  <c:v>1055</c:v>
                </c:pt>
                <c:pt idx="61">
                  <c:v>1058</c:v>
                </c:pt>
                <c:pt idx="62">
                  <c:v>1064</c:v>
                </c:pt>
                <c:pt idx="63">
                  <c:v>1066</c:v>
                </c:pt>
                <c:pt idx="64">
                  <c:v>1068</c:v>
                </c:pt>
                <c:pt idx="65">
                  <c:v>1077</c:v>
                </c:pt>
                <c:pt idx="66">
                  <c:v>1077</c:v>
                </c:pt>
                <c:pt idx="67">
                  <c:v>1078</c:v>
                </c:pt>
                <c:pt idx="68">
                  <c:v>1081</c:v>
                </c:pt>
                <c:pt idx="69">
                  <c:v>1086</c:v>
                </c:pt>
                <c:pt idx="70">
                  <c:v>1092</c:v>
                </c:pt>
                <c:pt idx="71">
                  <c:v>1095</c:v>
                </c:pt>
                <c:pt idx="72">
                  <c:v>1099</c:v>
                </c:pt>
                <c:pt idx="73">
                  <c:v>1101</c:v>
                </c:pt>
                <c:pt idx="74">
                  <c:v>1104</c:v>
                </c:pt>
                <c:pt idx="75">
                  <c:v>1113</c:v>
                </c:pt>
                <c:pt idx="76">
                  <c:v>1113</c:v>
                </c:pt>
                <c:pt idx="77">
                  <c:v>1118</c:v>
                </c:pt>
                <c:pt idx="78">
                  <c:v>1119</c:v>
                </c:pt>
                <c:pt idx="79">
                  <c:v>1124</c:v>
                </c:pt>
                <c:pt idx="80">
                  <c:v>1128</c:v>
                </c:pt>
                <c:pt idx="81">
                  <c:v>1129</c:v>
                </c:pt>
                <c:pt idx="82">
                  <c:v>1130</c:v>
                </c:pt>
                <c:pt idx="83">
                  <c:v>1133</c:v>
                </c:pt>
                <c:pt idx="84">
                  <c:v>1139</c:v>
                </c:pt>
                <c:pt idx="85">
                  <c:v>1141</c:v>
                </c:pt>
                <c:pt idx="86">
                  <c:v>1143</c:v>
                </c:pt>
                <c:pt idx="87">
                  <c:v>1144</c:v>
                </c:pt>
                <c:pt idx="88">
                  <c:v>1145</c:v>
                </c:pt>
                <c:pt idx="89">
                  <c:v>1150</c:v>
                </c:pt>
                <c:pt idx="90">
                  <c:v>1150</c:v>
                </c:pt>
                <c:pt idx="91">
                  <c:v>1150</c:v>
                </c:pt>
                <c:pt idx="92">
                  <c:v>1156</c:v>
                </c:pt>
                <c:pt idx="93">
                  <c:v>1156</c:v>
                </c:pt>
                <c:pt idx="94">
                  <c:v>1156</c:v>
                </c:pt>
                <c:pt idx="95">
                  <c:v>1163</c:v>
                </c:pt>
                <c:pt idx="96">
                  <c:v>1168</c:v>
                </c:pt>
                <c:pt idx="97">
                  <c:v>1171</c:v>
                </c:pt>
                <c:pt idx="98">
                  <c:v>1186</c:v>
                </c:pt>
                <c:pt idx="99">
                  <c:v>1200</c:v>
                </c:pt>
                <c:pt idx="100">
                  <c:v>1218</c:v>
                </c:pt>
                <c:pt idx="101">
                  <c:v>1258</c:v>
                </c:pt>
                <c:pt idx="102">
                  <c:v>1277</c:v>
                </c:pt>
                <c:pt idx="103">
                  <c:v>1330</c:v>
                </c:pt>
                <c:pt idx="104">
                  <c:v>1364</c:v>
                </c:pt>
                <c:pt idx="105">
                  <c:v>1391</c:v>
                </c:pt>
                <c:pt idx="106">
                  <c:v>1450</c:v>
                </c:pt>
                <c:pt idx="107">
                  <c:v>1477</c:v>
                </c:pt>
                <c:pt idx="108">
                  <c:v>1579</c:v>
                </c:pt>
                <c:pt idx="109">
                  <c:v>1579</c:v>
                </c:pt>
                <c:pt idx="110">
                  <c:v>1639</c:v>
                </c:pt>
                <c:pt idx="111">
                  <c:v>1680</c:v>
                </c:pt>
                <c:pt idx="112">
                  <c:v>1759</c:v>
                </c:pt>
                <c:pt idx="113">
                  <c:v>1824</c:v>
                </c:pt>
                <c:pt idx="114">
                  <c:v>1861</c:v>
                </c:pt>
                <c:pt idx="115">
                  <c:v>1903</c:v>
                </c:pt>
                <c:pt idx="116">
                  <c:v>1925</c:v>
                </c:pt>
                <c:pt idx="117">
                  <c:v>1951</c:v>
                </c:pt>
                <c:pt idx="118">
                  <c:v>1985</c:v>
                </c:pt>
                <c:pt idx="119">
                  <c:v>1999</c:v>
                </c:pt>
                <c:pt idx="120">
                  <c:v>2051</c:v>
                </c:pt>
                <c:pt idx="121">
                  <c:v>2154</c:v>
                </c:pt>
                <c:pt idx="122">
                  <c:v>2238</c:v>
                </c:pt>
                <c:pt idx="123">
                  <c:v>2399</c:v>
                </c:pt>
                <c:pt idx="124">
                  <c:v>2488</c:v>
                </c:pt>
                <c:pt idx="125">
                  <c:v>2478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B3-43B5-9D61-B836EFD0E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405199"/>
        <c:axId val="373032975"/>
      </c:lineChart>
      <c:dateAx>
        <c:axId val="372405199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032975"/>
        <c:crosses val="autoZero"/>
        <c:auto val="1"/>
        <c:lblOffset val="100"/>
        <c:baseTimeUnit val="days"/>
      </c:dateAx>
      <c:valAx>
        <c:axId val="373032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40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2400"/>
              <a:t>US VAERS Reported</a:t>
            </a:r>
            <a:r>
              <a:rPr lang="en-CA" sz="2400" baseline="0"/>
              <a:t> Deaths by Year</a:t>
            </a:r>
            <a:br>
              <a:rPr lang="en-CA" sz="2400" baseline="0"/>
            </a:br>
            <a:r>
              <a:rPr lang="en-CA" sz="1600" i="1" baseline="0"/>
              <a:t>(October 15</a:t>
            </a:r>
            <a:r>
              <a:rPr lang="en-CA" sz="1600" i="1" baseline="30000"/>
              <a:t>th</a:t>
            </a:r>
            <a:r>
              <a:rPr lang="en-CA" sz="1600" i="1" baseline="0"/>
              <a:t>, 2021)</a:t>
            </a:r>
            <a:endParaRPr lang="en-CA" sz="2400" i="1"/>
          </a:p>
        </c:rich>
      </c:tx>
      <c:layout>
        <c:manualLayout>
          <c:xMode val="edge"/>
          <c:yMode val="edge"/>
          <c:x val="0.27359976384946572"/>
          <c:y val="2.1617458230959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432338437193074E-2"/>
          <c:y val="8.6581051766331185E-2"/>
          <c:w val="0.8924172344677288"/>
          <c:h val="0.7928304566908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'VAERS-ONS'!$C$139</c:f>
              <c:strCache>
                <c:ptCount val="1"/>
                <c:pt idx="0">
                  <c:v>Deaths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1"/>
            <c:invertIfNegative val="0"/>
            <c:bubble3D val="0"/>
            <c:spPr>
              <a:pattFill prst="wdUpDiag">
                <a:fgClr>
                  <a:srgbClr val="FF0000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76-4B0D-970A-91ECF35734C9}"/>
              </c:ext>
            </c:extLst>
          </c:dPt>
          <c:cat>
            <c:strRef>
              <c:f>'VAERS Chart'!$A$5:$A$36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COVID</c:v>
                </c:pt>
              </c:strCache>
            </c:strRef>
          </c:cat>
          <c:val>
            <c:numRef>
              <c:f>'VAERS-ONS'!$C$140:$C$171</c:f>
              <c:numCache>
                <c:formatCode>General</c:formatCode>
                <c:ptCount val="32"/>
                <c:pt idx="0">
                  <c:v>76</c:v>
                </c:pt>
                <c:pt idx="1">
                  <c:v>160</c:v>
                </c:pt>
                <c:pt idx="2">
                  <c:v>218</c:v>
                </c:pt>
                <c:pt idx="3">
                  <c:v>219</c:v>
                </c:pt>
                <c:pt idx="4">
                  <c:v>223</c:v>
                </c:pt>
                <c:pt idx="5">
                  <c:v>140</c:v>
                </c:pt>
                <c:pt idx="6">
                  <c:v>123</c:v>
                </c:pt>
                <c:pt idx="7">
                  <c:v>133</c:v>
                </c:pt>
                <c:pt idx="8">
                  <c:v>132</c:v>
                </c:pt>
                <c:pt idx="9">
                  <c:v>144</c:v>
                </c:pt>
                <c:pt idx="10">
                  <c:v>141</c:v>
                </c:pt>
                <c:pt idx="11">
                  <c:v>174</c:v>
                </c:pt>
                <c:pt idx="12">
                  <c:v>135</c:v>
                </c:pt>
                <c:pt idx="13">
                  <c:v>199</c:v>
                </c:pt>
                <c:pt idx="14">
                  <c:v>162</c:v>
                </c:pt>
                <c:pt idx="15">
                  <c:v>131</c:v>
                </c:pt>
                <c:pt idx="16">
                  <c:v>123</c:v>
                </c:pt>
                <c:pt idx="17">
                  <c:v>162</c:v>
                </c:pt>
                <c:pt idx="18">
                  <c:v>182</c:v>
                </c:pt>
                <c:pt idx="19">
                  <c:v>191</c:v>
                </c:pt>
                <c:pt idx="20">
                  <c:v>161</c:v>
                </c:pt>
                <c:pt idx="21">
                  <c:v>173</c:v>
                </c:pt>
                <c:pt idx="22">
                  <c:v>166</c:v>
                </c:pt>
                <c:pt idx="23">
                  <c:v>129</c:v>
                </c:pt>
                <c:pt idx="24">
                  <c:v>131</c:v>
                </c:pt>
                <c:pt idx="25">
                  <c:v>150</c:v>
                </c:pt>
                <c:pt idx="26">
                  <c:v>178</c:v>
                </c:pt>
                <c:pt idx="27">
                  <c:v>165</c:v>
                </c:pt>
                <c:pt idx="28">
                  <c:v>165</c:v>
                </c:pt>
                <c:pt idx="29">
                  <c:v>183</c:v>
                </c:pt>
                <c:pt idx="30">
                  <c:v>166</c:v>
                </c:pt>
                <c:pt idx="31" formatCode="#,##0">
                  <c:v>17128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6-4B0D-970A-91ECF35734C9}"/>
            </c:ext>
          </c:extLst>
        </c:ser>
        <c:ser>
          <c:idx val="1"/>
          <c:order val="1"/>
          <c:tx>
            <c:strRef>
              <c:f>'VAERS-ONS'!$L$139</c:f>
              <c:strCache>
                <c:ptCount val="1"/>
                <c:pt idx="0">
                  <c:v>Deaths Cumilative</c:v>
                </c:pt>
              </c:strCache>
            </c:strRef>
          </c:tx>
          <c:spPr>
            <a:solidFill>
              <a:schemeClr val="accent1">
                <a:alpha val="32000"/>
              </a:schemeClr>
            </a:solidFill>
            <a:ln>
              <a:solidFill>
                <a:schemeClr val="tx1">
                  <a:alpha val="0"/>
                </a:schemeClr>
              </a:solidFill>
            </a:ln>
            <a:effectLst/>
          </c:spPr>
          <c:invertIfNegative val="0"/>
          <c:dPt>
            <c:idx val="31"/>
            <c:invertIfNegative val="0"/>
            <c:bubble3D val="0"/>
            <c:spPr>
              <a:solidFill>
                <a:schemeClr val="accent1">
                  <a:alpha val="32000"/>
                </a:schemeClr>
              </a:solidFill>
              <a:ln>
                <a:solidFill>
                  <a:schemeClr val="tx1">
                    <a:alpha val="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C5-4100-ADD8-E74D6931B78A}"/>
              </c:ext>
            </c:extLst>
          </c:dPt>
          <c:cat>
            <c:strRef>
              <c:f>'VAERS Chart'!$A$5:$A$36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COVID</c:v>
                </c:pt>
              </c:strCache>
            </c:strRef>
          </c:cat>
          <c:val>
            <c:numRef>
              <c:f>'VAERS-ONS'!$L$140:$L$171</c:f>
              <c:numCache>
                <c:formatCode>_-* #,##0_-;\-* #,##0_-;_-* "-"??_-;_-@_-</c:formatCode>
                <c:ptCount val="32"/>
                <c:pt idx="0">
                  <c:v>76</c:v>
                </c:pt>
                <c:pt idx="1">
                  <c:v>236</c:v>
                </c:pt>
                <c:pt idx="2">
                  <c:v>454</c:v>
                </c:pt>
                <c:pt idx="3">
                  <c:v>673</c:v>
                </c:pt>
                <c:pt idx="4">
                  <c:v>892</c:v>
                </c:pt>
                <c:pt idx="5">
                  <c:v>1115</c:v>
                </c:pt>
                <c:pt idx="6">
                  <c:v>1255</c:v>
                </c:pt>
                <c:pt idx="7">
                  <c:v>1378</c:v>
                </c:pt>
                <c:pt idx="8">
                  <c:v>1511</c:v>
                </c:pt>
                <c:pt idx="9">
                  <c:v>1643</c:v>
                </c:pt>
                <c:pt idx="10">
                  <c:v>1787</c:v>
                </c:pt>
                <c:pt idx="11">
                  <c:v>1928</c:v>
                </c:pt>
                <c:pt idx="12">
                  <c:v>2102</c:v>
                </c:pt>
                <c:pt idx="13">
                  <c:v>2237</c:v>
                </c:pt>
                <c:pt idx="14">
                  <c:v>2436</c:v>
                </c:pt>
                <c:pt idx="15">
                  <c:v>2598</c:v>
                </c:pt>
                <c:pt idx="16">
                  <c:v>2729</c:v>
                </c:pt>
                <c:pt idx="17">
                  <c:v>2852</c:v>
                </c:pt>
                <c:pt idx="18">
                  <c:v>3014</c:v>
                </c:pt>
                <c:pt idx="19">
                  <c:v>3196</c:v>
                </c:pt>
                <c:pt idx="20">
                  <c:v>3387</c:v>
                </c:pt>
                <c:pt idx="21">
                  <c:v>3548</c:v>
                </c:pt>
                <c:pt idx="22">
                  <c:v>3721</c:v>
                </c:pt>
                <c:pt idx="23">
                  <c:v>3887</c:v>
                </c:pt>
                <c:pt idx="24">
                  <c:v>4016</c:v>
                </c:pt>
                <c:pt idx="25">
                  <c:v>4147</c:v>
                </c:pt>
                <c:pt idx="26">
                  <c:v>4297</c:v>
                </c:pt>
                <c:pt idx="27">
                  <c:v>4475</c:v>
                </c:pt>
                <c:pt idx="28">
                  <c:v>4640</c:v>
                </c:pt>
                <c:pt idx="29">
                  <c:v>4805</c:v>
                </c:pt>
                <c:pt idx="30">
                  <c:v>4988</c:v>
                </c:pt>
                <c:pt idx="31">
                  <c:v>5154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6-4B0D-970A-91ECF3573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98"/>
        <c:axId val="338684672"/>
        <c:axId val="338679680"/>
      </c:barChart>
      <c:lineChart>
        <c:grouping val="standard"/>
        <c:varyColors val="0"/>
        <c:ser>
          <c:idx val="2"/>
          <c:order val="2"/>
          <c:tx>
            <c:strRef>
              <c:f>'VAERS Chart'!$K$4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'VAERS Chart'!$A$5:$A$36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COVID</c:v>
                </c:pt>
              </c:strCache>
            </c:strRef>
          </c:cat>
          <c:val>
            <c:numRef>
              <c:f>'VAERS Chart'!$K$5:$K$36</c:f>
              <c:numCache>
                <c:formatCode>0</c:formatCode>
                <c:ptCount val="32"/>
                <c:pt idx="0">
                  <c:v>159.19354838709677</c:v>
                </c:pt>
                <c:pt idx="1">
                  <c:v>159.19354838709677</c:v>
                </c:pt>
                <c:pt idx="2">
                  <c:v>159.19354838709677</c:v>
                </c:pt>
                <c:pt idx="3">
                  <c:v>159.19354838709677</c:v>
                </c:pt>
                <c:pt idx="4">
                  <c:v>159.19354838709677</c:v>
                </c:pt>
                <c:pt idx="5">
                  <c:v>159.19354838709677</c:v>
                </c:pt>
                <c:pt idx="6">
                  <c:v>159.19354838709677</c:v>
                </c:pt>
                <c:pt idx="7">
                  <c:v>159.19354838709677</c:v>
                </c:pt>
                <c:pt idx="8">
                  <c:v>159.19354838709677</c:v>
                </c:pt>
                <c:pt idx="9">
                  <c:v>159.19354838709677</c:v>
                </c:pt>
                <c:pt idx="10">
                  <c:v>159.19354838709677</c:v>
                </c:pt>
                <c:pt idx="11">
                  <c:v>159.19354838709677</c:v>
                </c:pt>
                <c:pt idx="12">
                  <c:v>159.19354838709677</c:v>
                </c:pt>
                <c:pt idx="13">
                  <c:v>159.19354838709677</c:v>
                </c:pt>
                <c:pt idx="14">
                  <c:v>159.19354838709677</c:v>
                </c:pt>
                <c:pt idx="15">
                  <c:v>159.19354838709677</c:v>
                </c:pt>
                <c:pt idx="16">
                  <c:v>159.19354838709677</c:v>
                </c:pt>
                <c:pt idx="17">
                  <c:v>159.19354838709677</c:v>
                </c:pt>
                <c:pt idx="18">
                  <c:v>159.19354838709677</c:v>
                </c:pt>
                <c:pt idx="19">
                  <c:v>159.19354838709677</c:v>
                </c:pt>
                <c:pt idx="20">
                  <c:v>159.19354838709677</c:v>
                </c:pt>
                <c:pt idx="21">
                  <c:v>159.19354838709677</c:v>
                </c:pt>
                <c:pt idx="22">
                  <c:v>159.19354838709677</c:v>
                </c:pt>
                <c:pt idx="23">
                  <c:v>159.19354838709677</c:v>
                </c:pt>
                <c:pt idx="24">
                  <c:v>159.19354838709677</c:v>
                </c:pt>
                <c:pt idx="25">
                  <c:v>159.19354838709677</c:v>
                </c:pt>
                <c:pt idx="26">
                  <c:v>159.19354838709677</c:v>
                </c:pt>
                <c:pt idx="27">
                  <c:v>159.19354838709677</c:v>
                </c:pt>
                <c:pt idx="28">
                  <c:v>159.19354838709677</c:v>
                </c:pt>
                <c:pt idx="29">
                  <c:v>159.19354838709677</c:v>
                </c:pt>
                <c:pt idx="30">
                  <c:v>159.19354838709677</c:v>
                </c:pt>
                <c:pt idx="31">
                  <c:v>159.19354838709677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76-4B0D-970A-91ECF35734C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'VAERS Chart'!$A$5:$A$36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COVID</c:v>
                </c:pt>
              </c:strCache>
            </c:strRef>
          </c:cat>
          <c:val>
            <c:numRef>
              <c:f>'VAERS Chart'!#REF!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76-4B0D-970A-91ECF3573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684672"/>
        <c:axId val="338679680"/>
      </c:lineChart>
      <c:catAx>
        <c:axId val="338684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Year Reported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679680"/>
        <c:crosses val="autoZero"/>
        <c:auto val="1"/>
        <c:lblAlgn val="ctr"/>
        <c:lblOffset val="100"/>
        <c:noMultiLvlLbl val="0"/>
      </c:catAx>
      <c:valAx>
        <c:axId val="33867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Reported Unexplained Death Post Vaccine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68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0691529879423493"/>
          <c:y val="9.5328874668440491E-2"/>
          <c:w val="0.2308147688531926"/>
          <c:h val="0.19974315152540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CDC Increase</a:t>
            </a:r>
            <a:r>
              <a:rPr lang="en-CA" baseline="0"/>
              <a:t> </a:t>
            </a:r>
            <a:r>
              <a:rPr lang="en-CA"/>
              <a:t>in reported deaths in VAERS vs. COVID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'VAERS Chart'!$T$39</c:f>
              <c:strCache>
                <c:ptCount val="1"/>
                <c:pt idx="0">
                  <c:v>VAERS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'VAERS Chart'!$Q$40:$Q$44</c15:sqref>
                  </c15:fullRef>
                </c:ext>
              </c:extLst>
              <c:f>'VAERS Chart'!$Q$41:$Q$44</c:f>
              <c:strCache>
                <c:ptCount val="4"/>
                <c:pt idx="0">
                  <c:v>April 14 -  June 4</c:v>
                </c:pt>
                <c:pt idx="1">
                  <c:v>June 4 -  June 21</c:v>
                </c:pt>
                <c:pt idx="2">
                  <c:v>June 21 - July 2</c:v>
                </c:pt>
                <c:pt idx="3">
                  <c:v>July 2 - July 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'VAERS Chart'!$T$40:$T$44</c15:sqref>
                  </c15:fullRef>
                </c:ext>
              </c:extLst>
              <c:f>'VAERS Chart'!$T$41:$T$44</c:f>
              <c:numCache>
                <c:formatCode>_-* #,##0_-;\-* #,##0_-;_-* "-"??_-;_-@_-</c:formatCode>
                <c:ptCount val="4"/>
                <c:pt idx="0">
                  <c:v>2804</c:v>
                </c:pt>
                <c:pt idx="1">
                  <c:v>1097</c:v>
                </c:pt>
                <c:pt idx="2">
                  <c:v>2063</c:v>
                </c:pt>
                <c:pt idx="3">
                  <c:v>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A-4A0C-A798-6229C83382D5}"/>
            </c:ext>
          </c:extLst>
        </c:ser>
        <c:ser>
          <c:idx val="1"/>
          <c:order val="1"/>
          <c:tx>
            <c:strRef>
              <c:f>'VAERS Chart'!$U$39</c:f>
              <c:strCache>
                <c:ptCount val="1"/>
                <c:pt idx="0">
                  <c:v>CDC COVID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'VAERS Chart'!$Q$40:$Q$44</c15:sqref>
                  </c15:fullRef>
                </c:ext>
              </c:extLst>
              <c:f>'VAERS Chart'!$Q$41:$Q$44</c:f>
              <c:strCache>
                <c:ptCount val="4"/>
                <c:pt idx="0">
                  <c:v>April 14 -  June 4</c:v>
                </c:pt>
                <c:pt idx="1">
                  <c:v>June 4 -  June 21</c:v>
                </c:pt>
                <c:pt idx="2">
                  <c:v>June 21 - July 2</c:v>
                </c:pt>
                <c:pt idx="3">
                  <c:v>July 2 - July 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'VAERS Chart'!$U$40:$U$44</c15:sqref>
                  </c15:fullRef>
                </c:ext>
              </c:extLst>
              <c:f>'VAERS Chart'!$U$41:$U$44</c:f>
              <c:numCache>
                <c:formatCode>_-* #,##0_-;\-* #,##0_-;_-* "-"??_-;_-@_-</c:formatCode>
                <c:ptCount val="4"/>
                <c:pt idx="0">
                  <c:v>26000</c:v>
                </c:pt>
                <c:pt idx="1">
                  <c:v>5591</c:v>
                </c:pt>
                <c:pt idx="2">
                  <c:v>2134</c:v>
                </c:pt>
                <c:pt idx="3">
                  <c:v>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A-4A0C-A798-6229C8338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762815"/>
        <c:axId val="1627763647"/>
      </c:barChart>
      <c:catAx>
        <c:axId val="162776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763647"/>
        <c:crosses val="autoZero"/>
        <c:auto val="0"/>
        <c:lblAlgn val="ctr"/>
        <c:lblOffset val="100"/>
        <c:noMultiLvlLbl val="0"/>
      </c:catAx>
      <c:valAx>
        <c:axId val="1627763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76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12368656527637"/>
          <c:y val="0.89683732582218711"/>
          <c:w val="0.31969333091366742"/>
          <c:h val="8.31149437413853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2400"/>
              <a:t>US VAERS Reported</a:t>
            </a:r>
            <a:r>
              <a:rPr lang="en-CA" sz="2400" baseline="0"/>
              <a:t> Deaths by Year</a:t>
            </a:r>
            <a:br>
              <a:rPr lang="en-CA" sz="2400" baseline="0"/>
            </a:br>
            <a:r>
              <a:rPr lang="en-CA" sz="1600" i="1" baseline="0"/>
              <a:t>(July 9</a:t>
            </a:r>
            <a:r>
              <a:rPr lang="en-CA" sz="1600" i="1" baseline="30000"/>
              <a:t>th</a:t>
            </a:r>
            <a:r>
              <a:rPr lang="en-CA" sz="1600" i="1" baseline="0"/>
              <a:t>, 2021)</a:t>
            </a:r>
            <a:endParaRPr lang="en-CA" sz="2400" i="1"/>
          </a:p>
        </c:rich>
      </c:tx>
      <c:layout>
        <c:manualLayout>
          <c:xMode val="edge"/>
          <c:yMode val="edge"/>
          <c:x val="0.28562315373257796"/>
          <c:y val="1.96022711194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432338437193074E-2"/>
          <c:y val="8.6581051766331185E-2"/>
          <c:w val="0.8924172344677288"/>
          <c:h val="0.79283045669081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'VAERS-ONS'!$C$139</c:f>
              <c:strCache>
                <c:ptCount val="1"/>
                <c:pt idx="0">
                  <c:v>Deaths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4F-4BBE-9C24-7F86498A0885}"/>
              </c:ext>
            </c:extLst>
          </c:dPt>
          <c:cat>
            <c:strRef>
              <c:f>'VAERS Chart'!$A$5:$A$36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COVID</c:v>
                </c:pt>
              </c:strCache>
            </c:strRef>
          </c:cat>
          <c:val>
            <c:numRef>
              <c:f>'VAERS-ONS'!$C$140:$C$171</c:f>
              <c:numCache>
                <c:formatCode>General</c:formatCode>
                <c:ptCount val="32"/>
                <c:pt idx="0">
                  <c:v>76</c:v>
                </c:pt>
                <c:pt idx="1">
                  <c:v>160</c:v>
                </c:pt>
                <c:pt idx="2">
                  <c:v>218</c:v>
                </c:pt>
                <c:pt idx="3">
                  <c:v>219</c:v>
                </c:pt>
                <c:pt idx="4">
                  <c:v>223</c:v>
                </c:pt>
                <c:pt idx="5">
                  <c:v>140</c:v>
                </c:pt>
                <c:pt idx="6">
                  <c:v>123</c:v>
                </c:pt>
                <c:pt idx="7">
                  <c:v>133</c:v>
                </c:pt>
                <c:pt idx="8">
                  <c:v>132</c:v>
                </c:pt>
                <c:pt idx="9">
                  <c:v>144</c:v>
                </c:pt>
                <c:pt idx="10">
                  <c:v>141</c:v>
                </c:pt>
                <c:pt idx="11">
                  <c:v>174</c:v>
                </c:pt>
                <c:pt idx="12">
                  <c:v>135</c:v>
                </c:pt>
                <c:pt idx="13">
                  <c:v>199</c:v>
                </c:pt>
                <c:pt idx="14">
                  <c:v>162</c:v>
                </c:pt>
                <c:pt idx="15">
                  <c:v>131</c:v>
                </c:pt>
                <c:pt idx="16">
                  <c:v>123</c:v>
                </c:pt>
                <c:pt idx="17">
                  <c:v>162</c:v>
                </c:pt>
                <c:pt idx="18">
                  <c:v>182</c:v>
                </c:pt>
                <c:pt idx="19">
                  <c:v>191</c:v>
                </c:pt>
                <c:pt idx="20">
                  <c:v>161</c:v>
                </c:pt>
                <c:pt idx="21">
                  <c:v>173</c:v>
                </c:pt>
                <c:pt idx="22">
                  <c:v>166</c:v>
                </c:pt>
                <c:pt idx="23">
                  <c:v>129</c:v>
                </c:pt>
                <c:pt idx="24">
                  <c:v>131</c:v>
                </c:pt>
                <c:pt idx="25">
                  <c:v>150</c:v>
                </c:pt>
                <c:pt idx="26">
                  <c:v>178</c:v>
                </c:pt>
                <c:pt idx="27">
                  <c:v>165</c:v>
                </c:pt>
                <c:pt idx="28">
                  <c:v>165</c:v>
                </c:pt>
                <c:pt idx="29">
                  <c:v>183</c:v>
                </c:pt>
                <c:pt idx="30">
                  <c:v>166</c:v>
                </c:pt>
                <c:pt idx="31" formatCode="#,##0">
                  <c:v>17128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4F-4BBE-9C24-7F86498A0885}"/>
            </c:ext>
          </c:extLst>
        </c:ser>
        <c:ser>
          <c:idx val="1"/>
          <c:order val="1"/>
          <c:tx>
            <c:strRef>
              <c:f>'VAERS-ONS'!$L$139</c:f>
              <c:strCache>
                <c:ptCount val="1"/>
                <c:pt idx="0">
                  <c:v>Deaths Cumilative</c:v>
                </c:pt>
              </c:strCache>
            </c:strRef>
          </c:tx>
          <c:spPr>
            <a:solidFill>
              <a:schemeClr val="accent1">
                <a:alpha val="19000"/>
              </a:schemeClr>
            </a:solidFill>
            <a:ln>
              <a:noFill/>
            </a:ln>
            <a:effectLst/>
          </c:spPr>
          <c:invertIfNegative val="0"/>
          <c:dPt>
            <c:idx val="31"/>
            <c:invertIfNegative val="0"/>
            <c:bubble3D val="0"/>
            <c:spPr>
              <a:solidFill>
                <a:schemeClr val="accent1">
                  <a:alpha val="5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54F-4BBE-9C24-7F86498A0885}"/>
              </c:ext>
            </c:extLst>
          </c:dPt>
          <c:cat>
            <c:strRef>
              <c:f>'VAERS Chart'!$A$5:$A$36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COVID</c:v>
                </c:pt>
              </c:strCache>
            </c:strRef>
          </c:cat>
          <c:val>
            <c:numRef>
              <c:f>'VAERS-ONS'!$L$140:$L$171</c:f>
              <c:numCache>
                <c:formatCode>_-* #,##0_-;\-* #,##0_-;_-* "-"??_-;_-@_-</c:formatCode>
                <c:ptCount val="32"/>
                <c:pt idx="0">
                  <c:v>76</c:v>
                </c:pt>
                <c:pt idx="1">
                  <c:v>236</c:v>
                </c:pt>
                <c:pt idx="2">
                  <c:v>454</c:v>
                </c:pt>
                <c:pt idx="3">
                  <c:v>673</c:v>
                </c:pt>
                <c:pt idx="4">
                  <c:v>892</c:v>
                </c:pt>
                <c:pt idx="5">
                  <c:v>1115</c:v>
                </c:pt>
                <c:pt idx="6">
                  <c:v>1255</c:v>
                </c:pt>
                <c:pt idx="7">
                  <c:v>1378</c:v>
                </c:pt>
                <c:pt idx="8">
                  <c:v>1511</c:v>
                </c:pt>
                <c:pt idx="9">
                  <c:v>1643</c:v>
                </c:pt>
                <c:pt idx="10">
                  <c:v>1787</c:v>
                </c:pt>
                <c:pt idx="11">
                  <c:v>1928</c:v>
                </c:pt>
                <c:pt idx="12">
                  <c:v>2102</c:v>
                </c:pt>
                <c:pt idx="13">
                  <c:v>2237</c:v>
                </c:pt>
                <c:pt idx="14">
                  <c:v>2436</c:v>
                </c:pt>
                <c:pt idx="15">
                  <c:v>2598</c:v>
                </c:pt>
                <c:pt idx="16">
                  <c:v>2729</c:v>
                </c:pt>
                <c:pt idx="17">
                  <c:v>2852</c:v>
                </c:pt>
                <c:pt idx="18">
                  <c:v>3014</c:v>
                </c:pt>
                <c:pt idx="19">
                  <c:v>3196</c:v>
                </c:pt>
                <c:pt idx="20">
                  <c:v>3387</c:v>
                </c:pt>
                <c:pt idx="21">
                  <c:v>3548</c:v>
                </c:pt>
                <c:pt idx="22">
                  <c:v>3721</c:v>
                </c:pt>
                <c:pt idx="23">
                  <c:v>3887</c:v>
                </c:pt>
                <c:pt idx="24">
                  <c:v>4016</c:v>
                </c:pt>
                <c:pt idx="25">
                  <c:v>4147</c:v>
                </c:pt>
                <c:pt idx="26">
                  <c:v>4297</c:v>
                </c:pt>
                <c:pt idx="27">
                  <c:v>4475</c:v>
                </c:pt>
                <c:pt idx="28">
                  <c:v>4640</c:v>
                </c:pt>
                <c:pt idx="29">
                  <c:v>4805</c:v>
                </c:pt>
                <c:pt idx="30">
                  <c:v>4988</c:v>
                </c:pt>
                <c:pt idx="31">
                  <c:v>5154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4F-4BBE-9C24-7F86498A0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98"/>
        <c:axId val="338684672"/>
        <c:axId val="338679680"/>
      </c:barChart>
      <c:lineChart>
        <c:grouping val="standard"/>
        <c:varyColors val="0"/>
        <c:ser>
          <c:idx val="2"/>
          <c:order val="2"/>
          <c:tx>
            <c:strRef>
              <c:f>'VAERS Chart'!$K$4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'VAERS Chart'!$A$5:$A$36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COVID</c:v>
                </c:pt>
              </c:strCache>
            </c:strRef>
          </c:cat>
          <c:val>
            <c:numRef>
              <c:f>'VAERS Chart'!$K$5:$K$36</c:f>
              <c:numCache>
                <c:formatCode>0</c:formatCode>
                <c:ptCount val="32"/>
                <c:pt idx="0">
                  <c:v>159.19354838709677</c:v>
                </c:pt>
                <c:pt idx="1">
                  <c:v>159.19354838709677</c:v>
                </c:pt>
                <c:pt idx="2">
                  <c:v>159.19354838709677</c:v>
                </c:pt>
                <c:pt idx="3">
                  <c:v>159.19354838709677</c:v>
                </c:pt>
                <c:pt idx="4">
                  <c:v>159.19354838709677</c:v>
                </c:pt>
                <c:pt idx="5">
                  <c:v>159.19354838709677</c:v>
                </c:pt>
                <c:pt idx="6">
                  <c:v>159.19354838709677</c:v>
                </c:pt>
                <c:pt idx="7">
                  <c:v>159.19354838709677</c:v>
                </c:pt>
                <c:pt idx="8">
                  <c:v>159.19354838709677</c:v>
                </c:pt>
                <c:pt idx="9">
                  <c:v>159.19354838709677</c:v>
                </c:pt>
                <c:pt idx="10">
                  <c:v>159.19354838709677</c:v>
                </c:pt>
                <c:pt idx="11">
                  <c:v>159.19354838709677</c:v>
                </c:pt>
                <c:pt idx="12">
                  <c:v>159.19354838709677</c:v>
                </c:pt>
                <c:pt idx="13">
                  <c:v>159.19354838709677</c:v>
                </c:pt>
                <c:pt idx="14">
                  <c:v>159.19354838709677</c:v>
                </c:pt>
                <c:pt idx="15">
                  <c:v>159.19354838709677</c:v>
                </c:pt>
                <c:pt idx="16">
                  <c:v>159.19354838709677</c:v>
                </c:pt>
                <c:pt idx="17">
                  <c:v>159.19354838709677</c:v>
                </c:pt>
                <c:pt idx="18">
                  <c:v>159.19354838709677</c:v>
                </c:pt>
                <c:pt idx="19">
                  <c:v>159.19354838709677</c:v>
                </c:pt>
                <c:pt idx="20">
                  <c:v>159.19354838709677</c:v>
                </c:pt>
                <c:pt idx="21">
                  <c:v>159.19354838709677</c:v>
                </c:pt>
                <c:pt idx="22">
                  <c:v>159.19354838709677</c:v>
                </c:pt>
                <c:pt idx="23">
                  <c:v>159.19354838709677</c:v>
                </c:pt>
                <c:pt idx="24">
                  <c:v>159.19354838709677</c:v>
                </c:pt>
                <c:pt idx="25">
                  <c:v>159.19354838709677</c:v>
                </c:pt>
                <c:pt idx="26">
                  <c:v>159.19354838709677</c:v>
                </c:pt>
                <c:pt idx="27">
                  <c:v>159.19354838709677</c:v>
                </c:pt>
                <c:pt idx="28">
                  <c:v>159.19354838709677</c:v>
                </c:pt>
                <c:pt idx="29">
                  <c:v>159.19354838709677</c:v>
                </c:pt>
                <c:pt idx="30">
                  <c:v>159.19354838709677</c:v>
                </c:pt>
                <c:pt idx="31">
                  <c:v>159.19354838709677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4F-4BBE-9C24-7F86498A0885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'VAERS Chart'!$A$5:$A$36</c:f>
              <c:strCach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COVID</c:v>
                </c:pt>
              </c:strCache>
            </c:strRef>
          </c:cat>
          <c:val>
            <c:numRef>
              <c:f>'VAERS Chart'!#REF!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4F-4BBE-9C24-7F86498A0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684672"/>
        <c:axId val="338679680"/>
      </c:lineChart>
      <c:catAx>
        <c:axId val="338684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Year Reported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679680"/>
        <c:crosses val="autoZero"/>
        <c:auto val="1"/>
        <c:lblAlgn val="ctr"/>
        <c:lblOffset val="100"/>
        <c:noMultiLvlLbl val="0"/>
      </c:catAx>
      <c:valAx>
        <c:axId val="33867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Reported Unexplained Death Post Vaccine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68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177363214213608"/>
          <c:y val="0.13160279905102307"/>
          <c:w val="0.2308147688531926"/>
          <c:h val="0.19974315152540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554934</xdr:colOff>
      <xdr:row>7</xdr:row>
      <xdr:rowOff>81859</xdr:rowOff>
    </xdr:from>
    <xdr:to>
      <xdr:col>24</xdr:col>
      <xdr:colOff>53838</xdr:colOff>
      <xdr:row>43</xdr:row>
      <xdr:rowOff>69160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684161-02F8-4022-9A96-22125D924A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450819</xdr:colOff>
      <xdr:row>82</xdr:row>
      <xdr:rowOff>45512</xdr:rowOff>
    </xdr:from>
    <xdr:to>
      <xdr:col>23</xdr:col>
      <xdr:colOff>126137</xdr:colOff>
      <xdr:row>94</xdr:row>
      <xdr:rowOff>180328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84115A-64CB-406C-920E-29E4259D39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263770</xdr:colOff>
      <xdr:row>135</xdr:row>
      <xdr:rowOff>157284</xdr:rowOff>
    </xdr:from>
    <xdr:to>
      <xdr:col>20</xdr:col>
      <xdr:colOff>693614</xdr:colOff>
      <xdr:row>163</xdr:row>
      <xdr:rowOff>34193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E0D843-2739-45FF-96BA-9BD65012D9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15874</xdr:colOff>
      <xdr:row>173</xdr:row>
      <xdr:rowOff>9524</xdr:rowOff>
    </xdr:from>
    <xdr:to>
      <xdr:col>30</xdr:col>
      <xdr:colOff>514349</xdr:colOff>
      <xdr:row>196</xdr:row>
      <xdr:rowOff>114299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7B1ED0-A14C-4482-A68D-FD64F38E42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497566</xdr:colOff>
      <xdr:row>40</xdr:row>
      <xdr:rowOff>39222</xdr:rowOff>
    </xdr:from>
    <xdr:to>
      <xdr:col>35</xdr:col>
      <xdr:colOff>393699</xdr:colOff>
      <xdr:row>73</xdr:row>
      <xdr:rowOff>20170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552162-7BDC-41BC-8C43-7BEB2B7F6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294819</xdr:colOff>
      <xdr:row>10</xdr:row>
      <xdr:rowOff>149226</xdr:rowOff>
    </xdr:from>
    <xdr:to>
      <xdr:col>33</xdr:col>
      <xdr:colOff>398237</xdr:colOff>
      <xdr:row>40</xdr:row>
      <xdr:rowOff>66222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885B7F-3627-4EF4-9B11-F1028A849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0.09255</cdr:x>
      <cdr:y>0.13312</cdr:y>
    </cdr:from>
    <cdr:to>
      <cdr:x>0.41236</cdr:x>
      <cdr:y>0.28407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C22825-FCE5-4BC5-A04E-DAB4890B6D4B}"/>
            </a:ext>
          </a:extLst>
        </cdr:cNvPr>
        <cdr:cNvSpPr txBox="1"/>
      </cdr:nvSpPr>
      <cdr:spPr>
        <a:xfrm xmlns:a="http://schemas.openxmlformats.org/drawingml/2006/main">
          <a:off x="893083" y="806450"/>
          <a:ext cx="30861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0.1169</cdr:x>
      <cdr:y>0.15304</cdr:y>
    </cdr:from>
    <cdr:to>
      <cdr:x>0.60385</cdr:x>
      <cdr:y>0.28826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AB3BF8E-BD32-4CC1-8CC9-5D201F249934}"/>
            </a:ext>
          </a:extLst>
        </cdr:cNvPr>
        <cdr:cNvSpPr txBox="1"/>
      </cdr:nvSpPr>
      <cdr:spPr>
        <a:xfrm xmlns:a="http://schemas.openxmlformats.org/drawingml/2006/main">
          <a:off x="1128033" y="927100"/>
          <a:ext cx="4699000" cy="819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0.08729</cdr:x>
      <cdr:y>0.1478</cdr:y>
    </cdr:from>
    <cdr:to>
      <cdr:x>0.59925</cdr:x>
      <cdr:y>0.30818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DDAF1D4-99F6-448B-A065-14B3E6CE9668}"/>
            </a:ext>
          </a:extLst>
        </cdr:cNvPr>
        <cdr:cNvSpPr txBox="1"/>
      </cdr:nvSpPr>
      <cdr:spPr>
        <a:xfrm xmlns:a="http://schemas.openxmlformats.org/drawingml/2006/main">
          <a:off x="842283" y="895350"/>
          <a:ext cx="49403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0.29759</cdr:x>
      <cdr:y>0.15031</cdr:y>
    </cdr:from>
    <cdr:to>
      <cdr:x>0.78521</cdr:x>
      <cdr:y>0.20272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17F3B6B4-4298-4AE4-AF80-52CA66A92C47}"/>
            </a:ext>
          </a:extLst>
        </cdr:cNvPr>
        <cdr:cNvSpPr txBox="1"/>
      </cdr:nvSpPr>
      <cdr:spPr>
        <a:xfrm xmlns:a="http://schemas.openxmlformats.org/drawingml/2006/main">
          <a:off x="2885911" y="923539"/>
          <a:ext cx="4728664" cy="322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 b="1" u="sng">
              <a:solidFill>
                <a:srgbClr val="0070C0"/>
              </a:solidFill>
            </a:rPr>
            <a:t>https://www.alberta.ca/stats/covid-19-alberta-statistics.htm#vaccinations  </a:t>
          </a:r>
        </a:p>
      </cdr:txBody>
    </cdr:sp>
  </cdr:relSizeAnchor>
  <cdr:relSizeAnchor xmlns:cdr="http://schemas.openxmlformats.org/drawingml/2006/chartDrawing">
    <cdr:from>
      <cdr:x>0.4371</cdr:x>
      <cdr:y>0.42282</cdr:y>
    </cdr:from>
    <cdr:to>
      <cdr:x>0.56652</cdr:x>
      <cdr:y>0.46659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849FA677-E741-4640-A602-8C5910615F00}"/>
            </a:ext>
          </a:extLst>
        </cdr:cNvPr>
        <cdr:cNvSpPr txBox="1"/>
      </cdr:nvSpPr>
      <cdr:spPr>
        <a:xfrm xmlns:a="http://schemas.openxmlformats.org/drawingml/2006/main">
          <a:off x="4238787" y="2597897"/>
          <a:ext cx="1255059" cy="268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 b="1"/>
            <a:t>Total Symptoms</a:t>
          </a:r>
        </a:p>
      </cdr:txBody>
    </cdr:sp>
  </cdr:relSizeAnchor>
  <cdr:relSizeAnchor xmlns:cdr="http://schemas.openxmlformats.org/drawingml/2006/chartDrawing">
    <cdr:from>
      <cdr:x>0.66852</cdr:x>
      <cdr:y>0.4934</cdr:y>
    </cdr:from>
    <cdr:to>
      <cdr:x>0.78253</cdr:x>
      <cdr:y>0.53961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36EC13E4-28BC-416B-8EF7-B61E68CE78C1}"/>
            </a:ext>
          </a:extLst>
        </cdr:cNvPr>
        <cdr:cNvSpPr txBox="1"/>
      </cdr:nvSpPr>
      <cdr:spPr>
        <a:xfrm xmlns:a="http://schemas.openxmlformats.org/drawingml/2006/main">
          <a:off x="6482976" y="3031564"/>
          <a:ext cx="1105647" cy="283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/>
            <a:t>Pfizer</a:t>
          </a:r>
        </a:p>
      </cdr:txBody>
    </cdr:sp>
  </cdr:relSizeAnchor>
  <cdr:relSizeAnchor xmlns:cdr="http://schemas.openxmlformats.org/drawingml/2006/chartDrawing">
    <cdr:from>
      <cdr:x>0.77329</cdr:x>
      <cdr:y>0.63809</cdr:y>
    </cdr:from>
    <cdr:to>
      <cdr:x>0.8873</cdr:x>
      <cdr:y>0.6843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36EC13E4-28BC-416B-8EF7-B61E68CE78C1}"/>
            </a:ext>
          </a:extLst>
        </cdr:cNvPr>
        <cdr:cNvSpPr txBox="1"/>
      </cdr:nvSpPr>
      <cdr:spPr>
        <a:xfrm xmlns:a="http://schemas.openxmlformats.org/drawingml/2006/main">
          <a:off x="7498977" y="3920564"/>
          <a:ext cx="1105647" cy="283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/>
            <a:t>Moderna</a:t>
          </a:r>
        </a:p>
      </cdr:txBody>
    </cdr:sp>
  </cdr:relSizeAnchor>
  <cdr:relSizeAnchor xmlns:cdr="http://schemas.openxmlformats.org/drawingml/2006/chartDrawing">
    <cdr:from>
      <cdr:x>0.85109</cdr:x>
      <cdr:y>0.70983</cdr:y>
    </cdr:from>
    <cdr:to>
      <cdr:x>0.96511</cdr:x>
      <cdr:y>0.75603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6EC13E4-28BC-416B-8EF7-B61E68CE78C1}"/>
            </a:ext>
          </a:extLst>
        </cdr:cNvPr>
        <cdr:cNvSpPr txBox="1"/>
      </cdr:nvSpPr>
      <cdr:spPr>
        <a:xfrm xmlns:a="http://schemas.openxmlformats.org/drawingml/2006/main">
          <a:off x="8253506" y="4361330"/>
          <a:ext cx="1105647" cy="283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1">
              <a:effectLst/>
              <a:latin typeface="+mn-lt"/>
              <a:ea typeface="+mn-ea"/>
              <a:cs typeface="+mn-cs"/>
            </a:rPr>
            <a:t>AstraZeneca</a:t>
          </a:r>
        </a:p>
        <a:p xmlns:a="http://schemas.openxmlformats.org/drawingml/2006/main">
          <a:endParaRPr lang="en-C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0.22855</cdr:x>
      <cdr:y>0.14048</cdr:y>
    </cdr:from>
    <cdr:to>
      <cdr:x>0.81472</cdr:x>
      <cdr:y>0.19882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F4C9E7A-7395-47A4-8714-EB2665A577F5}"/>
            </a:ext>
          </a:extLst>
        </cdr:cNvPr>
        <cdr:cNvSpPr txBox="1"/>
      </cdr:nvSpPr>
      <cdr:spPr>
        <a:xfrm xmlns:a="http://schemas.openxmlformats.org/drawingml/2006/main">
          <a:off x="1843741" y="775447"/>
          <a:ext cx="4728664" cy="322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 u="sng">
              <a:solidFill>
                <a:srgbClr val="0070C0"/>
              </a:solidFill>
            </a:rPr>
            <a:t>https://www.alberta.ca/stats/covid-19-alberta-statistics.htm#vaccinations  </a:t>
          </a:r>
        </a:p>
      </cdr:txBody>
    </cdr:sp>
  </cdr:relSizeAnchor>
  <cdr:relSizeAnchor xmlns:cdr="http://schemas.openxmlformats.org/drawingml/2006/chartDrawing">
    <cdr:from>
      <cdr:x>0.54434</cdr:x>
      <cdr:y>0.62229</cdr:y>
    </cdr:from>
    <cdr:to>
      <cdr:x>0.69992</cdr:x>
      <cdr:y>0.67101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669FEC9-06ED-4F67-8F1E-CDEE89EA50EC}"/>
            </a:ext>
          </a:extLst>
        </cdr:cNvPr>
        <cdr:cNvSpPr txBox="1"/>
      </cdr:nvSpPr>
      <cdr:spPr>
        <a:xfrm xmlns:a="http://schemas.openxmlformats.org/drawingml/2006/main">
          <a:off x="4391212" y="3434976"/>
          <a:ext cx="1255059" cy="268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/>
            <a:t>Contraindications</a:t>
          </a:r>
        </a:p>
      </cdr:txBody>
    </cdr:sp>
  </cdr:relSizeAnchor>
  <cdr:relSizeAnchor xmlns:cdr="http://schemas.openxmlformats.org/drawingml/2006/chartDrawing">
    <cdr:from>
      <cdr:x>0.4934</cdr:x>
      <cdr:y>0.30424</cdr:y>
    </cdr:from>
    <cdr:to>
      <cdr:x>0.64898</cdr:x>
      <cdr:y>0.35296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2D513F8-2B75-48BC-828F-1A917924C829}"/>
            </a:ext>
          </a:extLst>
        </cdr:cNvPr>
        <cdr:cNvSpPr txBox="1"/>
      </cdr:nvSpPr>
      <cdr:spPr>
        <a:xfrm xmlns:a="http://schemas.openxmlformats.org/drawingml/2006/main">
          <a:off x="3980330" y="1679387"/>
          <a:ext cx="1255059" cy="268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/>
            <a:t>Refusals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7833</xdr:colOff>
      <xdr:row>3</xdr:row>
      <xdr:rowOff>8050</xdr:rowOff>
    </xdr:from>
    <xdr:to>
      <xdr:col>27</xdr:col>
      <xdr:colOff>185615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E9F10B-50FE-4671-9031-B5782277F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559803</xdr:colOff>
      <xdr:row>37</xdr:row>
      <xdr:rowOff>66486</xdr:rowOff>
    </xdr:from>
    <xdr:to>
      <xdr:col>38</xdr:col>
      <xdr:colOff>215657</xdr:colOff>
      <xdr:row>57</xdr:row>
      <xdr:rowOff>165147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786125-E10C-4CE8-89DB-BF78B78D4D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3</xdr:row>
      <xdr:rowOff>0</xdr:rowOff>
    </xdr:from>
    <xdr:to>
      <xdr:col>45</xdr:col>
      <xdr:colOff>500166</xdr:colOff>
      <xdr:row>35</xdr:row>
      <xdr:rowOff>177565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2C8FEB-8550-488C-A336-890CEEFF1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0.95769</cdr:x>
      <cdr:y>0.65225</cdr:y>
    </cdr:from>
    <cdr:to>
      <cdr:x>0.97937</cdr:x>
      <cdr:y>0.88068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8DF480E3-5D8E-4C95-A641-42F3D8AB80AA}"/>
            </a:ext>
          </a:extLst>
        </cdr:cNvPr>
        <cdr:cNvSpPr txBox="1"/>
      </cdr:nvSpPr>
      <cdr:spPr>
        <a:xfrm xmlns:a="http://schemas.openxmlformats.org/drawingml/2006/main">
          <a:off x="10115883" y="4110476"/>
          <a:ext cx="228934" cy="1439573"/>
        </a:xfrm>
        <a:prstGeom xmlns:a="http://schemas.openxmlformats.org/drawingml/2006/main" prst="rect">
          <a:avLst/>
        </a:prstGeom>
        <a:pattFill xmlns:a="http://schemas.openxmlformats.org/drawingml/2006/main" prst="dkHorz">
          <a:fgClr>
            <a:schemeClr val="accent1"/>
          </a:fgClr>
          <a:bgClr>
            <a:schemeClr val="bg1"/>
          </a:bgClr>
        </a:patt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0.12731</cdr:x>
      <cdr:y>0.39198</cdr:y>
    </cdr:from>
    <cdr:to>
      <cdr:x>0.60107</cdr:x>
      <cdr:y>0.46675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9FEDE00-C67A-4345-A094-FC609975437C}"/>
            </a:ext>
          </a:extLst>
        </cdr:cNvPr>
        <cdr:cNvSpPr txBox="1"/>
      </cdr:nvSpPr>
      <cdr:spPr>
        <a:xfrm xmlns:a="http://schemas.openxmlformats.org/drawingml/2006/main">
          <a:off x="1099548" y="1939404"/>
          <a:ext cx="4091608" cy="369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0.13562</cdr:x>
      <cdr:y>0.37189</cdr:y>
    </cdr:from>
    <cdr:to>
      <cdr:x>0.35876</cdr:x>
      <cdr:y>0.46006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3B79FF6-D470-49DF-8C1B-0257169DAB13}"/>
            </a:ext>
          </a:extLst>
        </cdr:cNvPr>
        <cdr:cNvSpPr txBox="1"/>
      </cdr:nvSpPr>
      <cdr:spPr>
        <a:xfrm xmlns:a="http://schemas.openxmlformats.org/drawingml/2006/main">
          <a:off x="1171330" y="1840013"/>
          <a:ext cx="1927087" cy="436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0.19764</cdr:x>
      <cdr:y>0.40202</cdr:y>
    </cdr:from>
    <cdr:to>
      <cdr:x>0.30352</cdr:x>
      <cdr:y>0.58684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BF9AE52-C298-4300-8D4D-59897D5295DA}"/>
            </a:ext>
          </a:extLst>
        </cdr:cNvPr>
        <cdr:cNvSpPr txBox="1"/>
      </cdr:nvSpPr>
      <cdr:spPr>
        <a:xfrm xmlns:a="http://schemas.openxmlformats.org/drawingml/2006/main">
          <a:off x="1706939" y="19891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0.10322</cdr:x>
      <cdr:y>0.29358</cdr:y>
    </cdr:from>
    <cdr:to>
      <cdr:x>0.86391</cdr:x>
      <cdr:y>0.66835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338CF534-67B0-456E-A261-C577C12787B3}"/>
            </a:ext>
          </a:extLst>
        </cdr:cNvPr>
        <cdr:cNvSpPr txBox="1"/>
      </cdr:nvSpPr>
      <cdr:spPr>
        <a:xfrm xmlns:a="http://schemas.openxmlformats.org/drawingml/2006/main">
          <a:off x="1090286" y="1850152"/>
          <a:ext cx="8034995" cy="2361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 b="1" u="sng"/>
            <a:t>Note</a:t>
          </a:r>
          <a:r>
            <a:rPr lang="en-CA" sz="1100" b="1"/>
            <a:t>:</a:t>
          </a:r>
          <a:br>
            <a:rPr lang="en-CA" sz="1100" b="1"/>
          </a:br>
          <a:r>
            <a:rPr lang="en-CA" sz="1100" i="1"/>
            <a:t>Average Reported deaths from </a:t>
          </a:r>
          <a:r>
            <a:rPr lang="en-CA" sz="1100" b="1" i="1"/>
            <a:t>1990 </a:t>
          </a:r>
          <a:r>
            <a:rPr lang="en-CA" sz="1100" b="0" i="1"/>
            <a:t>to </a:t>
          </a:r>
          <a:r>
            <a:rPr lang="en-CA" sz="1100" b="1" i="1"/>
            <a:t>2020 </a:t>
          </a:r>
          <a:r>
            <a:rPr lang="en-CA" sz="1100" i="1"/>
            <a:t>= </a:t>
          </a:r>
          <a:r>
            <a:rPr lang="en-CA" sz="1100" b="1" i="1" u="sng"/>
            <a:t>159</a:t>
          </a:r>
        </a:p>
        <a:p xmlns:a="http://schemas.openxmlformats.org/drawingml/2006/main">
          <a:pPr eaLnBrk="1" fontAlgn="auto" latinLnBrk="0" hangingPunct="1"/>
          <a:r>
            <a:rPr lang="en-CA" sz="1100" i="1"/>
            <a:t>Total reported deaths with COVID 19 vaccines = </a:t>
          </a:r>
          <a:r>
            <a:rPr lang="en-CA" sz="1100" b="1" i="1" u="sng">
              <a:solidFill>
                <a:srgbClr val="FF0000"/>
              </a:solidFill>
            </a:rPr>
            <a:t>17,128</a:t>
          </a:r>
          <a:r>
            <a:rPr lang="en-CA" sz="1100" i="1"/>
            <a:t> ( or </a:t>
          </a:r>
          <a:r>
            <a:rPr lang="en-CA" sz="1100" b="1" i="1" u="sng">
              <a:solidFill>
                <a:srgbClr val="FF0000"/>
              </a:solidFill>
            </a:rPr>
            <a:t>108</a:t>
          </a:r>
          <a:r>
            <a:rPr lang="en-CA" sz="1100" b="1" i="1"/>
            <a:t> </a:t>
          </a:r>
          <a:r>
            <a:rPr lang="en-CA" sz="1100" i="1"/>
            <a:t>times the annual average </a:t>
          </a:r>
          <a:r>
            <a:rPr lang="en-CA" sz="1100" i="1">
              <a:effectLst/>
              <a:latin typeface="+mn-lt"/>
              <a:ea typeface="+mn-ea"/>
              <a:cs typeface="+mn-cs"/>
            </a:rPr>
            <a:t>or </a:t>
          </a:r>
          <a:r>
            <a:rPr lang="en-CA" sz="1100" b="1" i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3.32</a:t>
          </a:r>
          <a:r>
            <a:rPr lang="en-CA" sz="1100" b="1" i="1">
              <a:effectLst/>
              <a:latin typeface="+mn-lt"/>
              <a:ea typeface="+mn-ea"/>
              <a:cs typeface="+mn-cs"/>
            </a:rPr>
            <a:t> </a:t>
          </a:r>
          <a:r>
            <a:rPr lang="en-CA" sz="1100" i="1">
              <a:effectLst/>
              <a:latin typeface="+mn-lt"/>
              <a:ea typeface="+mn-ea"/>
              <a:cs typeface="+mn-cs"/>
            </a:rPr>
            <a:t>times all previous years cumulatively)</a:t>
          </a:r>
          <a:r>
            <a:rPr lang="en-CA" sz="1100" i="1"/>
            <a:t>.</a:t>
          </a:r>
          <a:br>
            <a:rPr lang="en-CA" sz="1100" i="1"/>
          </a:br>
          <a:br>
            <a:rPr lang="en-CA" sz="1100" i="1"/>
          </a:br>
          <a:r>
            <a:rPr lang="en-CA" sz="1100" b="1" i="1">
              <a:effectLst/>
              <a:latin typeface="+mn-lt"/>
              <a:ea typeface="+mn-ea"/>
              <a:cs typeface="+mn-cs"/>
            </a:rPr>
            <a:t>*VAERS (US) REPORTS 1% of all deaths and injuries. </a:t>
          </a:r>
          <a:endParaRPr lang="en-CA">
            <a:effectLst/>
          </a:endParaRPr>
        </a:p>
        <a:p xmlns:a="http://schemas.openxmlformats.org/drawingml/2006/main">
          <a:r>
            <a:rPr lang="en-CA" sz="1050" i="1" u="sng">
              <a:effectLst/>
              <a:latin typeface="+mn-lt"/>
              <a:ea typeface="+mn-ea"/>
              <a:cs typeface="+mn-cs"/>
            </a:rPr>
            <a:t>https://digital.ahrq.gov/sites/default/files/docs/publication/r18hs017045-lazarus-final-report-2011.pdf</a:t>
          </a:r>
          <a:endParaRPr lang="en-CA" sz="1050">
            <a:effectLst/>
          </a:endParaRPr>
        </a:p>
        <a:p xmlns:a="http://schemas.openxmlformats.org/drawingml/2006/main">
          <a:pPr eaLnBrk="1" fontAlgn="auto" latinLnBrk="0" hangingPunct="1"/>
          <a:br>
            <a:rPr lang="en-CA" sz="1100" i="1"/>
          </a:br>
          <a:r>
            <a:rPr lang="en-CA" sz="1100" i="1" baseline="0"/>
            <a:t>As of October 16</a:t>
          </a:r>
          <a:r>
            <a:rPr lang="en-CA" sz="1100" i="1" baseline="30000"/>
            <a:t>th</a:t>
          </a:r>
          <a:r>
            <a:rPr lang="en-CA" sz="1100" i="1" baseline="0"/>
            <a:t>, 2021 CDC reported </a:t>
          </a:r>
          <a:r>
            <a:rPr lang="en-CA" sz="1100" i="1" baseline="0">
              <a:effectLst/>
              <a:latin typeface="+mn-lt"/>
              <a:ea typeface="+mn-ea"/>
              <a:cs typeface="+mn-cs"/>
            </a:rPr>
            <a:t>'deaths with' </a:t>
          </a:r>
          <a:r>
            <a:rPr lang="en-CA" sz="1100" i="1" baseline="0"/>
            <a:t>COVID in the US = 723,880</a:t>
          </a:r>
          <a:r>
            <a:rPr lang="en-CA" sz="1100" i="1" baseline="0">
              <a:solidFill>
                <a:srgbClr val="FF0000"/>
              </a:solidFill>
            </a:rPr>
            <a:t>*</a:t>
          </a:r>
          <a:br>
            <a:rPr lang="en-CA" sz="1100" i="1" baseline="0"/>
          </a:br>
          <a:r>
            <a:rPr lang="en-CA" sz="1100" i="1" baseline="0"/>
            <a:t>D</a:t>
          </a:r>
          <a:r>
            <a:rPr lang="en-CA" sz="1100" i="1" baseline="0">
              <a:effectLst/>
              <a:latin typeface="+mn-lt"/>
              <a:ea typeface="+mn-ea"/>
              <a:cs typeface="+mn-cs"/>
            </a:rPr>
            <a:t>eaths in the US related to COVID vaccines could be over 1,700,000 </a:t>
          </a:r>
          <a:br>
            <a:rPr lang="en-CA" sz="1100" i="1" baseline="0">
              <a:effectLst/>
              <a:latin typeface="+mn-lt"/>
              <a:ea typeface="+mn-ea"/>
              <a:cs typeface="+mn-cs"/>
            </a:rPr>
          </a:br>
          <a:br>
            <a:rPr lang="en-CA" sz="1100" i="1" baseline="0">
              <a:effectLst/>
              <a:latin typeface="+mn-lt"/>
              <a:ea typeface="+mn-ea"/>
              <a:cs typeface="+mn-cs"/>
            </a:rPr>
          </a:br>
          <a:r>
            <a:rPr lang="en-CA" sz="11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CA" sz="900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900" i="1" u="sng" baseline="0"/>
            <a:t>https://www.cdc.gov/nchs/covid19/mortality-overview.htm</a:t>
          </a:r>
          <a:r>
            <a:rPr lang="en-CA" sz="900" i="1" baseline="0"/>
            <a:t>  </a:t>
          </a:r>
          <a:endParaRPr lang="en-CA" sz="1100" i="1"/>
        </a:p>
      </cdr:txBody>
    </cdr:sp>
  </cdr:relSizeAnchor>
  <cdr:relSizeAnchor xmlns:cdr="http://schemas.openxmlformats.org/drawingml/2006/chartDrawing">
    <cdr:from>
      <cdr:x>0.17428</cdr:x>
      <cdr:y>0.14046</cdr:y>
    </cdr:from>
    <cdr:to>
      <cdr:x>0.34084</cdr:x>
      <cdr:y>0.24468</cdr:y>
    </cdr:to>
    <cdr:grpSp>
      <cdr:nvGrpSpPr>
        <cdr:cNvPr id="24" name="Group 23">
          <a:extLst xmlns:a="http://schemas.openxmlformats.org/drawingml/2006/main">
            <a:ext uri="{FF2B5EF4-FFF2-40B4-BE49-F238E27FC236}">
              <a16:creationId xmlns:a16="http://schemas.microsoft.com/office/drawing/2014/main" id="{6710E13B-CE97-44B2-9BE5-8CB43F02269B}"/>
            </a:ext>
          </a:extLst>
        </cdr:cNvPr>
        <cdr:cNvGrpSpPr/>
      </cdr:nvGrpSpPr>
      <cdr:grpSpPr>
        <a:xfrm xmlns:a="http://schemas.openxmlformats.org/drawingml/2006/main">
          <a:off x="1840877" y="885184"/>
          <a:ext cx="1759332" cy="656798"/>
          <a:chOff x="99248" y="-225655"/>
          <a:chExt cx="1653525" cy="658756"/>
        </a:xfrm>
      </cdr:grpSpPr>
      <cdr:sp macro="" textlink="">
        <cdr:nvSpPr>
          <cdr:cNvPr id="27" name="TextBox 4">
            <a:extLst xmlns:a="http://schemas.openxmlformats.org/drawingml/2006/main">
              <a:ext uri="{FF2B5EF4-FFF2-40B4-BE49-F238E27FC236}">
                <a16:creationId xmlns:a16="http://schemas.microsoft.com/office/drawing/2014/main" id="{28DE8106-B222-462B-B3FD-F34755E90BDE}"/>
              </a:ext>
            </a:extLst>
          </cdr:cNvPr>
          <cdr:cNvSpPr txBox="1"/>
        </cdr:nvSpPr>
        <cdr:spPr>
          <a:xfrm xmlns:a="http://schemas.openxmlformats.org/drawingml/2006/main">
            <a:off x="99248" y="-225655"/>
            <a:ext cx="1638419" cy="24286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CA" sz="1200">
                <a:solidFill>
                  <a:schemeClr val="tx1">
                    <a:lumMod val="75000"/>
                    <a:lumOff val="25000"/>
                  </a:schemeClr>
                </a:solidFill>
              </a:rPr>
              <a:t>Post COVID Vaccine</a:t>
            </a:r>
            <a:r>
              <a:rPr lang="en-CA" sz="12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n-CA" sz="1200">
                <a:solidFill>
                  <a:schemeClr val="tx1">
                    <a:lumMod val="75000"/>
                    <a:lumOff val="25000"/>
                  </a:schemeClr>
                </a:solidFill>
              </a:rPr>
              <a:t>Deaths</a:t>
            </a:r>
          </a:p>
        </cdr:txBody>
      </cdr:sp>
      <cdr:sp macro="" textlink="">
        <cdr:nvSpPr>
          <cdr:cNvPr id="28" name="TextBox 1">
            <a:extLst xmlns:a="http://schemas.openxmlformats.org/drawingml/2006/main">
              <a:ext uri="{FF2B5EF4-FFF2-40B4-BE49-F238E27FC236}">
                <a16:creationId xmlns:a16="http://schemas.microsoft.com/office/drawing/2014/main" id="{772D4E25-3955-421F-8682-D6F256BEABAF}"/>
              </a:ext>
            </a:extLst>
          </cdr:cNvPr>
          <cdr:cNvSpPr txBox="1"/>
        </cdr:nvSpPr>
        <cdr:spPr>
          <a:xfrm xmlns:a="http://schemas.openxmlformats.org/drawingml/2006/main">
            <a:off x="114355" y="190237"/>
            <a:ext cx="1638418" cy="24286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CA" sz="1200">
                <a:solidFill>
                  <a:schemeClr val="tx1">
                    <a:lumMod val="75000"/>
                    <a:lumOff val="25000"/>
                  </a:schemeClr>
                </a:solidFill>
              </a:rPr>
              <a:t>All years 1990-2020</a:t>
            </a:r>
            <a:r>
              <a:rPr lang="en-CA" sz="12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Cumilative</a:t>
            </a:r>
            <a:endParaRPr lang="en-CA" sz="1200">
              <a:solidFill>
                <a:schemeClr val="tx1">
                  <a:lumMod val="75000"/>
                  <a:lumOff val="25000"/>
                </a:schemeClr>
              </a:solidFill>
            </a:endParaRPr>
          </a:p>
        </cdr:txBody>
      </cdr:sp>
    </cdr:grpSp>
  </cdr:relSizeAnchor>
  <cdr:relSizeAnchor xmlns:cdr="http://schemas.openxmlformats.org/drawingml/2006/chartDrawing">
    <cdr:from>
      <cdr:x>0</cdr:x>
      <cdr:y>0.93638</cdr:y>
    </cdr:from>
    <cdr:to>
      <cdr:x>0.61894</cdr:x>
      <cdr:y>1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1B8B4C7E-C00F-43BC-BD96-C0F0D9501E22}"/>
            </a:ext>
          </a:extLst>
        </cdr:cNvPr>
        <cdr:cNvSpPr txBox="1"/>
      </cdr:nvSpPr>
      <cdr:spPr>
        <a:xfrm xmlns:a="http://schemas.openxmlformats.org/drawingml/2006/main">
          <a:off x="0" y="5867081"/>
          <a:ext cx="6131237" cy="398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CA" sz="1050" i="1"/>
        </a:p>
      </cdr:txBody>
    </cdr:sp>
  </cdr:relSizeAnchor>
  <cdr:relSizeAnchor xmlns:cdr="http://schemas.openxmlformats.org/drawingml/2006/chartDrawing">
    <cdr:from>
      <cdr:x>0.11363</cdr:x>
      <cdr:y>0.59823</cdr:y>
    </cdr:from>
    <cdr:to>
      <cdr:x>0.62362</cdr:x>
      <cdr:y>0.66747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ACB08F80-7151-43D3-8180-DBBC083A9A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28485" y="3770085"/>
          <a:ext cx="5064912" cy="4363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0.15697</cdr:x>
      <cdr:y>0.15432</cdr:y>
    </cdr:from>
    <cdr:to>
      <cdr:x>0.18076</cdr:x>
      <cdr:y>0.16783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5D16A621-532E-45D5-812A-9648224BD463}"/>
            </a:ext>
          </a:extLst>
        </cdr:cNvPr>
        <cdr:cNvSpPr txBox="1"/>
      </cdr:nvSpPr>
      <cdr:spPr>
        <a:xfrm xmlns:a="http://schemas.openxmlformats.org/drawingml/2006/main">
          <a:off x="1658232" y="961014"/>
          <a:ext cx="251324" cy="84108"/>
        </a:xfrm>
        <a:prstGeom xmlns:a="http://schemas.openxmlformats.org/drawingml/2006/main" prst="rect">
          <a:avLst/>
        </a:prstGeom>
        <a:pattFill xmlns:a="http://schemas.openxmlformats.org/drawingml/2006/main" prst="wdUpDiag">
          <a:fgClr>
            <a:srgbClr val="FF0000"/>
          </a:fgClr>
          <a:bgClr>
            <a:schemeClr val="bg1"/>
          </a:bgClr>
        </a:patt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0.15835</cdr:x>
      <cdr:y>0.21746</cdr:y>
    </cdr:from>
    <cdr:to>
      <cdr:x>0.18214</cdr:x>
      <cdr:y>0.23659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E8DA1CC8-3457-465C-AF7A-FC65DD325B15}"/>
            </a:ext>
          </a:extLst>
        </cdr:cNvPr>
        <cdr:cNvSpPr txBox="1"/>
      </cdr:nvSpPr>
      <cdr:spPr>
        <a:xfrm xmlns:a="http://schemas.openxmlformats.org/drawingml/2006/main">
          <a:off x="1674057" y="1353231"/>
          <a:ext cx="251515" cy="119050"/>
        </a:xfrm>
        <a:prstGeom xmlns:a="http://schemas.openxmlformats.org/drawingml/2006/main" prst="rect">
          <a:avLst/>
        </a:prstGeom>
        <a:pattFill xmlns:a="http://schemas.openxmlformats.org/drawingml/2006/main" prst="dkHorz">
          <a:fgClr>
            <a:schemeClr val="accent1"/>
          </a:fgClr>
          <a:bgClr>
            <a:schemeClr val="bg1"/>
          </a:bgClr>
        </a:patt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C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0.12731</cdr:x>
      <cdr:y>0.39198</cdr:y>
    </cdr:from>
    <cdr:to>
      <cdr:x>0.60107</cdr:x>
      <cdr:y>0.46675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9FEDE00-C67A-4345-A094-FC609975437C}"/>
            </a:ext>
          </a:extLst>
        </cdr:cNvPr>
        <cdr:cNvSpPr txBox="1"/>
      </cdr:nvSpPr>
      <cdr:spPr>
        <a:xfrm xmlns:a="http://schemas.openxmlformats.org/drawingml/2006/main">
          <a:off x="1099548" y="1939404"/>
          <a:ext cx="4091608" cy="369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0.13562</cdr:x>
      <cdr:y>0.37189</cdr:y>
    </cdr:from>
    <cdr:to>
      <cdr:x>0.35876</cdr:x>
      <cdr:y>0.46006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3B79FF6-D470-49DF-8C1B-0257169DAB13}"/>
            </a:ext>
          </a:extLst>
        </cdr:cNvPr>
        <cdr:cNvSpPr txBox="1"/>
      </cdr:nvSpPr>
      <cdr:spPr>
        <a:xfrm xmlns:a="http://schemas.openxmlformats.org/drawingml/2006/main">
          <a:off x="1171330" y="1840013"/>
          <a:ext cx="1927087" cy="436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0.19764</cdr:x>
      <cdr:y>0.40202</cdr:y>
    </cdr:from>
    <cdr:to>
      <cdr:x>0.30352</cdr:x>
      <cdr:y>0.58684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BF9AE52-C298-4300-8D4D-59897D5295DA}"/>
            </a:ext>
          </a:extLst>
        </cdr:cNvPr>
        <cdr:cNvSpPr txBox="1"/>
      </cdr:nvSpPr>
      <cdr:spPr>
        <a:xfrm xmlns:a="http://schemas.openxmlformats.org/drawingml/2006/main">
          <a:off x="1706939" y="19891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CA" sz="1100"/>
        </a:p>
      </cdr:txBody>
    </cdr:sp>
  </cdr:relSizeAnchor>
  <cdr:relSizeAnchor xmlns:cdr="http://schemas.openxmlformats.org/drawingml/2006/chartDrawing">
    <cdr:from>
      <cdr:x>0.16428</cdr:x>
      <cdr:y>0.17616</cdr:y>
    </cdr:from>
    <cdr:to>
      <cdr:x>0.3484</cdr:x>
      <cdr:y>0.28095</cdr:y>
    </cdr:to>
    <cdr:grpSp>
      <cdr:nvGrpSpPr>
        <cdr:cNvPr id="24" name="Group 23">
          <a:extLst xmlns:a="http://schemas.openxmlformats.org/drawingml/2006/main">
            <a:ext uri="{FF2B5EF4-FFF2-40B4-BE49-F238E27FC236}">
              <a16:creationId xmlns:a16="http://schemas.microsoft.com/office/drawing/2014/main" id="{6710E13B-CE97-44B2-9BE5-8CB43F02269B}"/>
            </a:ext>
          </a:extLst>
        </cdr:cNvPr>
        <cdr:cNvGrpSpPr/>
      </cdr:nvGrpSpPr>
      <cdr:grpSpPr>
        <a:xfrm xmlns:a="http://schemas.openxmlformats.org/drawingml/2006/main">
          <a:off x="1688661" y="1096762"/>
          <a:ext cx="1892600" cy="652416"/>
          <a:chOff x="0" y="0"/>
          <a:chExt cx="1827798" cy="662396"/>
        </a:xfrm>
      </cdr:grpSpPr>
      <cdr:pic>
        <cdr:nvPicPr>
          <cdr:cNvPr id="25" name="chart">
            <a:extLst xmlns:a="http://schemas.openxmlformats.org/drawingml/2006/main">
              <a:ext uri="{FF2B5EF4-FFF2-40B4-BE49-F238E27FC236}">
                <a16:creationId xmlns:a16="http://schemas.microsoft.com/office/drawing/2014/main" id="{5FEAFAB8-F2EF-41E3-A17C-DA48CD0D9AC1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/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5990" y="101798"/>
            <a:ext cx="242995" cy="86593"/>
          </a:xfrm>
          <a:prstGeom xmlns:a="http://schemas.openxmlformats.org/drawingml/2006/main" prst="rect">
            <a:avLst/>
          </a:prstGeom>
        </cdr:spPr>
      </cdr:pic>
      <cdr:pic>
        <cdr:nvPicPr>
          <cdr:cNvPr id="26" name="chart">
            <a:extLst xmlns:a="http://schemas.openxmlformats.org/drawingml/2006/main">
              <a:ext uri="{FF2B5EF4-FFF2-40B4-BE49-F238E27FC236}">
                <a16:creationId xmlns:a16="http://schemas.microsoft.com/office/drawing/2014/main" id="{B2EE4185-DA44-4C5B-9D3B-52A019C9D835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2"/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0" y="540863"/>
            <a:ext cx="246721" cy="74464"/>
          </a:xfrm>
          <a:prstGeom xmlns:a="http://schemas.openxmlformats.org/drawingml/2006/main" prst="rect">
            <a:avLst/>
          </a:prstGeom>
        </cdr:spPr>
      </cdr:pic>
      <cdr:sp macro="" textlink="">
        <cdr:nvSpPr>
          <cdr:cNvPr id="27" name="TextBox 4">
            <a:extLst xmlns:a="http://schemas.openxmlformats.org/drawingml/2006/main">
              <a:ext uri="{FF2B5EF4-FFF2-40B4-BE49-F238E27FC236}">
                <a16:creationId xmlns:a16="http://schemas.microsoft.com/office/drawing/2014/main" id="{28DE8106-B222-462B-B3FD-F34755E90BDE}"/>
              </a:ext>
            </a:extLst>
          </cdr:cNvPr>
          <cdr:cNvSpPr txBox="1"/>
        </cdr:nvSpPr>
        <cdr:spPr>
          <a:xfrm xmlns:a="http://schemas.openxmlformats.org/drawingml/2006/main">
            <a:off x="181093" y="0"/>
            <a:ext cx="1638419" cy="24286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CA" sz="1200">
                <a:solidFill>
                  <a:schemeClr val="tx1">
                    <a:lumMod val="75000"/>
                    <a:lumOff val="25000"/>
                  </a:schemeClr>
                </a:solidFill>
              </a:rPr>
              <a:t>Post COVID Vaccine</a:t>
            </a:r>
            <a:r>
              <a:rPr lang="en-CA" sz="12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n-CA" sz="1200">
                <a:solidFill>
                  <a:schemeClr val="tx1">
                    <a:lumMod val="75000"/>
                    <a:lumOff val="25000"/>
                  </a:schemeClr>
                </a:solidFill>
              </a:rPr>
              <a:t>Deaths</a:t>
            </a:r>
          </a:p>
        </cdr:txBody>
      </cdr:sp>
      <cdr:sp macro="" textlink="">
        <cdr:nvSpPr>
          <cdr:cNvPr id="28" name="TextBox 1">
            <a:extLst xmlns:a="http://schemas.openxmlformats.org/drawingml/2006/main">
              <a:ext uri="{FF2B5EF4-FFF2-40B4-BE49-F238E27FC236}">
                <a16:creationId xmlns:a16="http://schemas.microsoft.com/office/drawing/2014/main" id="{772D4E25-3955-421F-8682-D6F256BEABAF}"/>
              </a:ext>
            </a:extLst>
          </cdr:cNvPr>
          <cdr:cNvSpPr txBox="1"/>
        </cdr:nvSpPr>
        <cdr:spPr>
          <a:xfrm xmlns:a="http://schemas.openxmlformats.org/drawingml/2006/main">
            <a:off x="189380" y="419532"/>
            <a:ext cx="1638418" cy="24286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CA" sz="1200">
                <a:solidFill>
                  <a:schemeClr val="tx1">
                    <a:lumMod val="75000"/>
                    <a:lumOff val="25000"/>
                  </a:schemeClr>
                </a:solidFill>
              </a:rPr>
              <a:t>All years 1990-2020</a:t>
            </a:r>
            <a:r>
              <a:rPr lang="en-CA" sz="12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Cumilative</a:t>
            </a:r>
            <a:endParaRPr lang="en-CA" sz="1200">
              <a:solidFill>
                <a:schemeClr val="tx1">
                  <a:lumMod val="75000"/>
                  <a:lumOff val="25000"/>
                </a:schemeClr>
              </a:solidFill>
            </a:endParaRPr>
          </a:p>
        </cdr:txBody>
      </cdr:sp>
    </cdr:grpSp>
  </cdr:relSizeAnchor>
  <cdr:relSizeAnchor xmlns:cdr="http://schemas.openxmlformats.org/drawingml/2006/chartDrawing">
    <cdr:from>
      <cdr:x>0</cdr:x>
      <cdr:y>0.93638</cdr:y>
    </cdr:from>
    <cdr:to>
      <cdr:x>0.61894</cdr:x>
      <cdr:y>1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1B8B4C7E-C00F-43BC-BD96-C0F0D9501E22}"/>
            </a:ext>
          </a:extLst>
        </cdr:cNvPr>
        <cdr:cNvSpPr txBox="1"/>
      </cdr:nvSpPr>
      <cdr:spPr>
        <a:xfrm xmlns:a="http://schemas.openxmlformats.org/drawingml/2006/main">
          <a:off x="0" y="5867081"/>
          <a:ext cx="6131237" cy="3986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CA" sz="1050" i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vaers.hhs.gov/data/datasets.html" TargetMode="External"/><Relationship Id="rId18" Type="http://schemas.openxmlformats.org/officeDocument/2006/relationships/hyperlink" Target="https://usafacts.org/visualizations/covid-vaccine-tracker-states/" TargetMode="External"/><Relationship Id="rId26" Type="http://schemas.openxmlformats.org/officeDocument/2006/relationships/hyperlink" Target="https://usafacts.org/visualizations/covid-vaccine-tracker-states/" TargetMode="External"/><Relationship Id="rId3" Type="http://schemas.openxmlformats.org/officeDocument/2006/relationships/hyperlink" Target="https://vaers.hhs.gov/data/datasets.html" TargetMode="External"/><Relationship Id="rId21" Type="http://schemas.openxmlformats.org/officeDocument/2006/relationships/hyperlink" Target="https://vaers.hhs.gov/data/datasets.html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s://www.cdc.gov/vaccines/schedules/hcp/imz/child-adolescent.html" TargetMode="External"/><Relationship Id="rId12" Type="http://schemas.openxmlformats.org/officeDocument/2006/relationships/hyperlink" Target="https://usafacts.org/visualizations/covid-vaccine-tracker-states/" TargetMode="External"/><Relationship Id="rId17" Type="http://schemas.openxmlformats.org/officeDocument/2006/relationships/hyperlink" Target="https://vaers.hhs.gov/data/datasets.html" TargetMode="External"/><Relationship Id="rId25" Type="http://schemas.openxmlformats.org/officeDocument/2006/relationships/hyperlink" Target="https://vaers.hhs.gov/data/datasets.html" TargetMode="External"/><Relationship Id="rId33" Type="http://schemas.openxmlformats.org/officeDocument/2006/relationships/hyperlink" Target="https://www.gov.uk/government/publications/coronavirus-covid-19-vaccine-adverse-reactions/coronavirus-vaccine-summary-of-yellow-card-reporting" TargetMode="External"/><Relationship Id="rId2" Type="http://schemas.openxmlformats.org/officeDocument/2006/relationships/hyperlink" Target="https://vaers.hhs.gov/data/datasets.html" TargetMode="External"/><Relationship Id="rId16" Type="http://schemas.openxmlformats.org/officeDocument/2006/relationships/hyperlink" Target="https://usafacts.org/visualizations/covid-vaccine-tracker-states/" TargetMode="External"/><Relationship Id="rId20" Type="http://schemas.openxmlformats.org/officeDocument/2006/relationships/hyperlink" Target="https://usafacts.org/visualizations/covid-vaccine-tracker-states/" TargetMode="External"/><Relationship Id="rId29" Type="http://schemas.openxmlformats.org/officeDocument/2006/relationships/hyperlink" Target="https://vaers.hhs.gov/data/datasets.html" TargetMode="External"/><Relationship Id="rId1" Type="http://schemas.openxmlformats.org/officeDocument/2006/relationships/hyperlink" Target="https://vaers.hhs.gov/data/datasets.html" TargetMode="External"/><Relationship Id="rId6" Type="http://schemas.openxmlformats.org/officeDocument/2006/relationships/hyperlink" Target="https://www.cdc.gov/vaccines/vpd/vaccines-list.html" TargetMode="External"/><Relationship Id="rId11" Type="http://schemas.openxmlformats.org/officeDocument/2006/relationships/hyperlink" Target="https://vaers.hhs.gov/data/datasets.html" TargetMode="External"/><Relationship Id="rId24" Type="http://schemas.openxmlformats.org/officeDocument/2006/relationships/hyperlink" Target="https://usafacts.org/visualizations/covid-vaccine-tracker-states/" TargetMode="External"/><Relationship Id="rId32" Type="http://schemas.openxmlformats.org/officeDocument/2006/relationships/hyperlink" Target="https://usafacts.org/visualizations/covid-vaccine-tracker-states/" TargetMode="External"/><Relationship Id="rId5" Type="http://schemas.openxmlformats.org/officeDocument/2006/relationships/hyperlink" Target="https://usafacts.org/articles/how-many-americans-get-flu-shots-vaccine-cdc/" TargetMode="External"/><Relationship Id="rId15" Type="http://schemas.openxmlformats.org/officeDocument/2006/relationships/hyperlink" Target="https://vaers.hhs.gov/data/datasets.html" TargetMode="External"/><Relationship Id="rId23" Type="http://schemas.openxmlformats.org/officeDocument/2006/relationships/hyperlink" Target="https://vaers.hhs.gov/data/datasets.html" TargetMode="External"/><Relationship Id="rId28" Type="http://schemas.openxmlformats.org/officeDocument/2006/relationships/hyperlink" Target="https://usafacts.org/visualizations/covid-vaccine-tracker-states/" TargetMode="External"/><Relationship Id="rId10" Type="http://schemas.openxmlformats.org/officeDocument/2006/relationships/hyperlink" Target="https://usafacts.org/visualizations/covid-vaccine-tracker-states/" TargetMode="External"/><Relationship Id="rId19" Type="http://schemas.openxmlformats.org/officeDocument/2006/relationships/hyperlink" Target="https://vaers.hhs.gov/data/datasets.html" TargetMode="External"/><Relationship Id="rId31" Type="http://schemas.openxmlformats.org/officeDocument/2006/relationships/hyperlink" Target="https://vaers.hhs.gov/data/datasets.html" TargetMode="External"/><Relationship Id="rId4" Type="http://schemas.openxmlformats.org/officeDocument/2006/relationships/hyperlink" Target="https://usafacts.org/visualizations/covid-vaccine-tracker-states/" TargetMode="External"/><Relationship Id="rId9" Type="http://schemas.openxmlformats.org/officeDocument/2006/relationships/hyperlink" Target="https://vaers.hhs.gov/data/datasets.html" TargetMode="External"/><Relationship Id="rId14" Type="http://schemas.openxmlformats.org/officeDocument/2006/relationships/hyperlink" Target="https://usafacts.org/visualizations/covid-vaccine-tracker-states/" TargetMode="External"/><Relationship Id="rId22" Type="http://schemas.openxmlformats.org/officeDocument/2006/relationships/hyperlink" Target="https://usafacts.org/visualizations/covid-vaccine-tracker-states/" TargetMode="External"/><Relationship Id="rId27" Type="http://schemas.openxmlformats.org/officeDocument/2006/relationships/hyperlink" Target="https://vaers.hhs.gov/data/datasets.html" TargetMode="External"/><Relationship Id="rId30" Type="http://schemas.openxmlformats.org/officeDocument/2006/relationships/hyperlink" Target="https://usafacts.org/visualizations/covid-vaccine-tracker-states/" TargetMode="External"/><Relationship Id="rId35" Type="http://schemas.openxmlformats.org/officeDocument/2006/relationships/drawing" Target="../drawings/drawing2.xml"/><Relationship Id="rId8" Type="http://schemas.openxmlformats.org/officeDocument/2006/relationships/hyperlink" Target="https://vaers.hhs.gov/data/dataset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usafacts.org/visualizations/covid-vaccine-tracker-states/" TargetMode="External"/><Relationship Id="rId1" Type="http://schemas.openxmlformats.org/officeDocument/2006/relationships/hyperlink" Target="https://vaers.hhs.gov/data/datasets.html" TargetMode="External"/><Relationship Id="rId4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09B8F-1C31-43C9-9423-DE20C6B377CC}">
  <dimension ref="A1:J161"/>
  <sheetViews>
    <sheetView zoomScaleNormal="100" workbookViewId="0">
      <selection activeCell="AB30" sqref="AB30"/>
    </sheetView>
  </sheetViews>
  <sheetFormatPr defaultRowHeight="14.5"/>
  <cols>
    <col min="1" max="1" width="11.453125" bestFit="1" customWidth="1"/>
    <col min="2" max="2" width="11.7265625" customWidth="1"/>
    <col min="3" max="3" width="11.90625" customWidth="1"/>
    <col min="6" max="6" width="16.08984375" bestFit="1" customWidth="1"/>
    <col min="7" max="9" width="9.08984375" bestFit="1" customWidth="1"/>
  </cols>
  <sheetData>
    <row r="1" spans="1:10">
      <c r="A1" t="s">
        <v>256</v>
      </c>
      <c r="B1" t="s">
        <v>262</v>
      </c>
      <c r="C1" t="s">
        <v>257</v>
      </c>
      <c r="D1" t="s">
        <v>279</v>
      </c>
    </row>
    <row r="2" spans="1:10">
      <c r="A2" s="1">
        <v>44214</v>
      </c>
      <c r="B2">
        <v>37</v>
      </c>
      <c r="D2">
        <v>17</v>
      </c>
      <c r="G2" t="s">
        <v>7</v>
      </c>
    </row>
    <row r="3" spans="1:10">
      <c r="A3" s="1">
        <f>A2+1</f>
        <v>44215</v>
      </c>
      <c r="B3">
        <v>30</v>
      </c>
      <c r="D3">
        <v>17</v>
      </c>
      <c r="G3" s="5" t="s">
        <v>3</v>
      </c>
      <c r="H3" s="5" t="s">
        <v>0</v>
      </c>
      <c r="I3" s="5" t="s">
        <v>1</v>
      </c>
      <c r="J3" s="5" t="s">
        <v>2</v>
      </c>
    </row>
    <row r="4" spans="1:10">
      <c r="A4" s="1">
        <f>A3+1</f>
        <v>44216</v>
      </c>
      <c r="B4">
        <v>29</v>
      </c>
      <c r="G4" s="6" t="s">
        <v>6</v>
      </c>
      <c r="H4" s="3">
        <v>2250</v>
      </c>
      <c r="I4" s="3">
        <v>1081</v>
      </c>
      <c r="J4" s="3">
        <f>I4+H4</f>
        <v>3331</v>
      </c>
    </row>
    <row r="5" spans="1:10">
      <c r="A5" s="1">
        <f>A4+1</f>
        <v>44217</v>
      </c>
      <c r="B5">
        <v>29</v>
      </c>
      <c r="G5" s="6" t="s">
        <v>5</v>
      </c>
      <c r="H5">
        <v>233</v>
      </c>
      <c r="I5">
        <v>59</v>
      </c>
      <c r="J5" s="3">
        <f>I5+H5</f>
        <v>292</v>
      </c>
    </row>
    <row r="6" spans="1:10">
      <c r="A6" s="1">
        <f>A5+1</f>
        <v>44218</v>
      </c>
      <c r="B6">
        <v>30</v>
      </c>
      <c r="G6" s="5" t="s">
        <v>4</v>
      </c>
      <c r="H6" s="4">
        <f>H5/H4</f>
        <v>0.10355555555555555</v>
      </c>
      <c r="I6" s="4">
        <f>I5/I4</f>
        <v>5.4579093432007397E-2</v>
      </c>
      <c r="J6" s="4">
        <f>J5/J4</f>
        <v>8.7661362954067845E-2</v>
      </c>
    </row>
    <row r="7" spans="1:10">
      <c r="A7" s="1">
        <f>A6+3</f>
        <v>44221</v>
      </c>
      <c r="B7">
        <v>27</v>
      </c>
    </row>
    <row r="8" spans="1:10">
      <c r="A8" s="1">
        <f t="shared" ref="A8:A19" si="0">A7+1</f>
        <v>44222</v>
      </c>
      <c r="B8">
        <v>23</v>
      </c>
    </row>
    <row r="9" spans="1:10">
      <c r="A9" s="1">
        <f t="shared" si="0"/>
        <v>44223</v>
      </c>
      <c r="B9">
        <v>21</v>
      </c>
    </row>
    <row r="10" spans="1:10">
      <c r="A10" s="1">
        <f t="shared" si="0"/>
        <v>44224</v>
      </c>
      <c r="B10">
        <v>21</v>
      </c>
    </row>
    <row r="11" spans="1:10">
      <c r="A11" s="1">
        <f t="shared" si="0"/>
        <v>44225</v>
      </c>
      <c r="B11">
        <v>22</v>
      </c>
    </row>
    <row r="12" spans="1:10">
      <c r="A12" s="1">
        <f>A11+3</f>
        <v>44228</v>
      </c>
      <c r="B12">
        <v>25</v>
      </c>
    </row>
    <row r="13" spans="1:10">
      <c r="A13" s="1">
        <f t="shared" si="0"/>
        <v>44229</v>
      </c>
      <c r="B13">
        <v>17</v>
      </c>
    </row>
    <row r="14" spans="1:10">
      <c r="A14" s="1">
        <f t="shared" si="0"/>
        <v>44230</v>
      </c>
      <c r="B14">
        <v>16</v>
      </c>
    </row>
    <row r="15" spans="1:10">
      <c r="A15" s="1">
        <f t="shared" si="0"/>
        <v>44231</v>
      </c>
      <c r="B15">
        <v>9</v>
      </c>
    </row>
    <row r="16" spans="1:10">
      <c r="A16" s="1">
        <f t="shared" si="0"/>
        <v>44232</v>
      </c>
      <c r="B16">
        <v>11</v>
      </c>
    </row>
    <row r="17" spans="1:2">
      <c r="A17" s="1">
        <f>A16+3</f>
        <v>44235</v>
      </c>
      <c r="B17">
        <v>8</v>
      </c>
    </row>
    <row r="18" spans="1:2">
      <c r="A18" s="1">
        <f>A17+1</f>
        <v>44236</v>
      </c>
      <c r="B18">
        <v>4</v>
      </c>
    </row>
    <row r="19" spans="1:2">
      <c r="A19" s="1">
        <f t="shared" si="0"/>
        <v>44237</v>
      </c>
      <c r="B19">
        <v>3</v>
      </c>
    </row>
    <row r="20" spans="1:2">
      <c r="A20" s="1">
        <f>A19+12</f>
        <v>44249</v>
      </c>
      <c r="B20">
        <v>10</v>
      </c>
    </row>
    <row r="21" spans="1:2">
      <c r="A21" s="1">
        <f>A20+1</f>
        <v>44250</v>
      </c>
      <c r="B21">
        <v>9</v>
      </c>
    </row>
    <row r="22" spans="1:2">
      <c r="A22" s="1">
        <f t="shared" ref="A22:A54" si="1">A21+1</f>
        <v>44251</v>
      </c>
      <c r="B22">
        <v>10</v>
      </c>
    </row>
    <row r="23" spans="1:2">
      <c r="A23" s="1">
        <f t="shared" si="1"/>
        <v>44252</v>
      </c>
      <c r="B23">
        <v>8</v>
      </c>
    </row>
    <row r="24" spans="1:2">
      <c r="A24" s="1">
        <f t="shared" si="1"/>
        <v>44253</v>
      </c>
      <c r="B24">
        <v>10</v>
      </c>
    </row>
    <row r="25" spans="1:2">
      <c r="A25" s="1">
        <f t="shared" si="1"/>
        <v>44254</v>
      </c>
      <c r="B25">
        <v>9</v>
      </c>
    </row>
    <row r="26" spans="1:2">
      <c r="A26" s="1">
        <f t="shared" si="1"/>
        <v>44255</v>
      </c>
      <c r="B26">
        <v>10</v>
      </c>
    </row>
    <row r="27" spans="1:2">
      <c r="A27" s="1">
        <f t="shared" si="1"/>
        <v>44256</v>
      </c>
      <c r="B27">
        <v>11</v>
      </c>
    </row>
    <row r="28" spans="1:2">
      <c r="A28" s="1">
        <f t="shared" si="1"/>
        <v>44257</v>
      </c>
      <c r="B28">
        <v>10</v>
      </c>
    </row>
    <row r="29" spans="1:2">
      <c r="A29" s="1">
        <f t="shared" si="1"/>
        <v>44258</v>
      </c>
      <c r="B29">
        <v>10</v>
      </c>
    </row>
    <row r="30" spans="1:2">
      <c r="A30" s="1">
        <f t="shared" si="1"/>
        <v>44259</v>
      </c>
      <c r="B30">
        <v>12</v>
      </c>
    </row>
    <row r="31" spans="1:2">
      <c r="A31" s="1">
        <f t="shared" si="1"/>
        <v>44260</v>
      </c>
      <c r="B31">
        <v>10</v>
      </c>
    </row>
    <row r="32" spans="1:2">
      <c r="A32" s="1">
        <f t="shared" si="1"/>
        <v>44261</v>
      </c>
      <c r="B32">
        <v>10</v>
      </c>
    </row>
    <row r="33" spans="1:2">
      <c r="A33" s="1">
        <f t="shared" si="1"/>
        <v>44262</v>
      </c>
      <c r="B33">
        <v>14</v>
      </c>
    </row>
    <row r="34" spans="1:2">
      <c r="A34" s="1">
        <f t="shared" si="1"/>
        <v>44263</v>
      </c>
      <c r="B34">
        <v>13</v>
      </c>
    </row>
    <row r="35" spans="1:2">
      <c r="A35" s="1">
        <f t="shared" si="1"/>
        <v>44264</v>
      </c>
      <c r="B35">
        <v>16</v>
      </c>
    </row>
    <row r="36" spans="1:2">
      <c r="A36" s="1">
        <f t="shared" si="1"/>
        <v>44265</v>
      </c>
      <c r="B36">
        <v>15</v>
      </c>
    </row>
    <row r="37" spans="1:2">
      <c r="A37" s="1">
        <f t="shared" si="1"/>
        <v>44266</v>
      </c>
      <c r="B37">
        <v>16</v>
      </c>
    </row>
    <row r="38" spans="1:2">
      <c r="A38" s="1">
        <f t="shared" si="1"/>
        <v>44267</v>
      </c>
      <c r="B38">
        <v>19</v>
      </c>
    </row>
    <row r="39" spans="1:2">
      <c r="A39" s="1">
        <f t="shared" si="1"/>
        <v>44268</v>
      </c>
      <c r="B39">
        <v>20</v>
      </c>
    </row>
    <row r="40" spans="1:2">
      <c r="A40" s="1">
        <f t="shared" si="1"/>
        <v>44269</v>
      </c>
      <c r="B40">
        <v>23</v>
      </c>
    </row>
    <row r="41" spans="1:2">
      <c r="A41" s="1">
        <f t="shared" si="1"/>
        <v>44270</v>
      </c>
      <c r="B41">
        <v>21</v>
      </c>
    </row>
    <row r="42" spans="1:2">
      <c r="A42" s="1">
        <f t="shared" si="1"/>
        <v>44271</v>
      </c>
      <c r="B42">
        <v>19</v>
      </c>
    </row>
    <row r="43" spans="1:2">
      <c r="A43" s="1">
        <f t="shared" si="1"/>
        <v>44272</v>
      </c>
      <c r="B43">
        <v>18</v>
      </c>
    </row>
    <row r="44" spans="1:2">
      <c r="A44" s="1">
        <f t="shared" si="1"/>
        <v>44273</v>
      </c>
      <c r="B44">
        <v>21</v>
      </c>
    </row>
    <row r="45" spans="1:2">
      <c r="A45" s="1">
        <f t="shared" si="1"/>
        <v>44274</v>
      </c>
      <c r="B45">
        <v>19</v>
      </c>
    </row>
    <row r="46" spans="1:2">
      <c r="A46" s="1">
        <f t="shared" si="1"/>
        <v>44275</v>
      </c>
      <c r="B46">
        <v>19</v>
      </c>
    </row>
    <row r="47" spans="1:2">
      <c r="A47" s="1">
        <f t="shared" si="1"/>
        <v>44276</v>
      </c>
      <c r="B47">
        <v>22</v>
      </c>
    </row>
    <row r="48" spans="1:2">
      <c r="A48" s="1">
        <f t="shared" si="1"/>
        <v>44277</v>
      </c>
      <c r="B48">
        <v>19</v>
      </c>
    </row>
    <row r="49" spans="1:6">
      <c r="A49" s="1">
        <f t="shared" si="1"/>
        <v>44278</v>
      </c>
      <c r="B49">
        <v>18</v>
      </c>
    </row>
    <row r="50" spans="1:6">
      <c r="A50" s="1">
        <f t="shared" si="1"/>
        <v>44279</v>
      </c>
      <c r="B50">
        <v>16</v>
      </c>
    </row>
    <row r="51" spans="1:6">
      <c r="A51" s="1">
        <f t="shared" si="1"/>
        <v>44280</v>
      </c>
      <c r="B51">
        <v>15</v>
      </c>
    </row>
    <row r="52" spans="1:6">
      <c r="A52" s="1">
        <f>A51+3</f>
        <v>44283</v>
      </c>
      <c r="B52">
        <v>17</v>
      </c>
    </row>
    <row r="53" spans="1:6">
      <c r="A53" s="1">
        <f t="shared" si="1"/>
        <v>44284</v>
      </c>
      <c r="B53">
        <v>18</v>
      </c>
    </row>
    <row r="54" spans="1:6">
      <c r="A54" s="1">
        <f t="shared" si="1"/>
        <v>44285</v>
      </c>
      <c r="B54">
        <v>19</v>
      </c>
    </row>
    <row r="55" spans="1:6">
      <c r="A55" s="1">
        <f>A54+6</f>
        <v>44291</v>
      </c>
      <c r="B55">
        <v>16</v>
      </c>
    </row>
    <row r="56" spans="1:6">
      <c r="A56" s="1">
        <f>A55+7</f>
        <v>44298</v>
      </c>
      <c r="B56">
        <v>27</v>
      </c>
    </row>
    <row r="57" spans="1:6">
      <c r="A57" s="1">
        <f>A56+1</f>
        <v>44299</v>
      </c>
      <c r="B57">
        <v>25</v>
      </c>
    </row>
    <row r="58" spans="1:6">
      <c r="A58" s="1">
        <f>A57+1</f>
        <v>44300</v>
      </c>
      <c r="B58">
        <v>31</v>
      </c>
      <c r="F58" s="2">
        <v>3000000000</v>
      </c>
    </row>
    <row r="59" spans="1:6">
      <c r="A59" s="1">
        <f>A58+1</f>
        <v>44301</v>
      </c>
      <c r="B59">
        <v>23</v>
      </c>
      <c r="F59" s="2">
        <v>120000000</v>
      </c>
    </row>
    <row r="60" spans="1:6">
      <c r="A60" s="1">
        <f t="shared" ref="A60:A97" si="2">A59+1</f>
        <v>44302</v>
      </c>
      <c r="B60">
        <v>20</v>
      </c>
      <c r="F60">
        <f>F59/F58</f>
        <v>0.04</v>
      </c>
    </row>
    <row r="61" spans="1:6">
      <c r="A61" s="1">
        <f t="shared" si="2"/>
        <v>44303</v>
      </c>
      <c r="B61">
        <v>24</v>
      </c>
    </row>
    <row r="62" spans="1:6">
      <c r="A62" s="1">
        <f>A61+3</f>
        <v>44306</v>
      </c>
      <c r="B62">
        <v>28</v>
      </c>
    </row>
    <row r="63" spans="1:6">
      <c r="A63" s="1">
        <f t="shared" si="2"/>
        <v>44307</v>
      </c>
      <c r="B63">
        <v>29</v>
      </c>
    </row>
    <row r="64" spans="1:6">
      <c r="A64" s="1">
        <f t="shared" si="2"/>
        <v>44308</v>
      </c>
      <c r="B64">
        <v>36</v>
      </c>
    </row>
    <row r="65" spans="1:6">
      <c r="A65" s="1">
        <f t="shared" si="2"/>
        <v>44309</v>
      </c>
      <c r="B65">
        <v>41</v>
      </c>
    </row>
    <row r="66" spans="1:6">
      <c r="A66" s="1">
        <f t="shared" si="2"/>
        <v>44310</v>
      </c>
      <c r="B66" s="72">
        <v>50</v>
      </c>
      <c r="C66" s="72">
        <v>48</v>
      </c>
      <c r="E66" s="72"/>
    </row>
    <row r="67" spans="1:6">
      <c r="A67" s="1">
        <f t="shared" si="2"/>
        <v>44311</v>
      </c>
      <c r="B67" s="72">
        <v>49</v>
      </c>
      <c r="C67" s="72">
        <v>47</v>
      </c>
      <c r="E67" s="72"/>
    </row>
    <row r="68" spans="1:6">
      <c r="A68" s="1">
        <f t="shared" si="2"/>
        <v>44312</v>
      </c>
      <c r="B68" s="72">
        <v>52</v>
      </c>
      <c r="C68" s="72">
        <v>53</v>
      </c>
      <c r="E68" s="72"/>
      <c r="F68">
        <f t="shared" ref="F68:F78" si="3">B68-C66</f>
        <v>4</v>
      </c>
    </row>
    <row r="69" spans="1:6">
      <c r="A69" s="1">
        <f>A68+2</f>
        <v>44314</v>
      </c>
      <c r="B69" s="72">
        <v>55</v>
      </c>
      <c r="C69" s="72">
        <v>55</v>
      </c>
      <c r="E69" s="72"/>
      <c r="F69">
        <f t="shared" si="3"/>
        <v>8</v>
      </c>
    </row>
    <row r="70" spans="1:6">
      <c r="A70" s="1">
        <f>A69+1</f>
        <v>44315</v>
      </c>
      <c r="B70" s="72">
        <v>49</v>
      </c>
      <c r="C70" s="72">
        <v>49</v>
      </c>
      <c r="E70" s="72"/>
      <c r="F70">
        <f t="shared" si="3"/>
        <v>-4</v>
      </c>
    </row>
    <row r="71" spans="1:6">
      <c r="A71" s="1">
        <f>A70+5</f>
        <v>44320</v>
      </c>
      <c r="B71" s="72">
        <v>45</v>
      </c>
      <c r="C71" s="72">
        <v>45</v>
      </c>
      <c r="E71" s="72"/>
      <c r="F71">
        <f t="shared" si="3"/>
        <v>-10</v>
      </c>
    </row>
    <row r="72" spans="1:6">
      <c r="A72" s="1">
        <f t="shared" si="2"/>
        <v>44321</v>
      </c>
      <c r="B72" s="72">
        <v>45</v>
      </c>
      <c r="C72" s="72">
        <v>43</v>
      </c>
      <c r="E72" s="72"/>
      <c r="F72">
        <f t="shared" si="3"/>
        <v>-4</v>
      </c>
    </row>
    <row r="73" spans="1:6">
      <c r="A73" s="1">
        <f t="shared" si="2"/>
        <v>44322</v>
      </c>
      <c r="B73" s="72">
        <v>43</v>
      </c>
      <c r="C73" s="72">
        <v>43</v>
      </c>
      <c r="E73" s="72"/>
      <c r="F73">
        <f t="shared" si="3"/>
        <v>-2</v>
      </c>
    </row>
    <row r="74" spans="1:6">
      <c r="A74" s="1">
        <f t="shared" si="2"/>
        <v>44323</v>
      </c>
      <c r="B74" s="72">
        <v>40</v>
      </c>
      <c r="C74" s="72">
        <v>40</v>
      </c>
      <c r="E74" s="72"/>
      <c r="F74">
        <f t="shared" si="3"/>
        <v>-3</v>
      </c>
    </row>
    <row r="75" spans="1:6">
      <c r="A75" s="1">
        <f t="shared" si="2"/>
        <v>44324</v>
      </c>
      <c r="B75" s="72">
        <v>41</v>
      </c>
      <c r="C75" s="72">
        <v>41</v>
      </c>
      <c r="E75" s="72"/>
      <c r="F75">
        <f t="shared" si="3"/>
        <v>-2</v>
      </c>
    </row>
    <row r="76" spans="1:6">
      <c r="A76" s="1">
        <f>A75+3</f>
        <v>44327</v>
      </c>
      <c r="B76" s="72">
        <v>47</v>
      </c>
      <c r="C76" s="72">
        <v>48</v>
      </c>
      <c r="E76" s="72"/>
      <c r="F76">
        <f t="shared" si="3"/>
        <v>7</v>
      </c>
    </row>
    <row r="77" spans="1:6">
      <c r="A77" s="1">
        <f>A76+1</f>
        <v>44328</v>
      </c>
      <c r="B77" s="72">
        <v>50</v>
      </c>
      <c r="C77" s="72">
        <v>50</v>
      </c>
      <c r="E77" s="72"/>
      <c r="F77">
        <f t="shared" si="3"/>
        <v>9</v>
      </c>
    </row>
    <row r="78" spans="1:6">
      <c r="A78" s="1">
        <f t="shared" si="2"/>
        <v>44329</v>
      </c>
      <c r="B78" s="72">
        <v>46</v>
      </c>
      <c r="C78" s="72">
        <v>49</v>
      </c>
      <c r="E78" s="72"/>
      <c r="F78">
        <f t="shared" si="3"/>
        <v>-2</v>
      </c>
    </row>
    <row r="79" spans="1:6">
      <c r="A79" s="1">
        <f t="shared" si="2"/>
        <v>44330</v>
      </c>
      <c r="B79" s="82">
        <v>47</v>
      </c>
    </row>
    <row r="80" spans="1:6">
      <c r="A80" s="1">
        <f>A79+3</f>
        <v>44333</v>
      </c>
      <c r="B80" s="82">
        <v>47</v>
      </c>
    </row>
    <row r="81" spans="1:4">
      <c r="A81" s="1">
        <f t="shared" si="2"/>
        <v>44334</v>
      </c>
      <c r="B81" s="82">
        <v>41</v>
      </c>
    </row>
    <row r="82" spans="1:4">
      <c r="A82" s="1">
        <f>A81+1</f>
        <v>44335</v>
      </c>
      <c r="B82" s="82">
        <v>40</v>
      </c>
    </row>
    <row r="83" spans="1:4">
      <c r="A83" s="1">
        <f t="shared" si="2"/>
        <v>44336</v>
      </c>
      <c r="B83" s="82">
        <v>44</v>
      </c>
    </row>
    <row r="84" spans="1:4">
      <c r="A84" s="1">
        <f t="shared" si="2"/>
        <v>44337</v>
      </c>
      <c r="B84" s="82">
        <v>38</v>
      </c>
    </row>
    <row r="85" spans="1:4">
      <c r="A85" s="1">
        <f>A84+2</f>
        <v>44339</v>
      </c>
      <c r="B85" s="82">
        <v>34</v>
      </c>
    </row>
    <row r="86" spans="1:4">
      <c r="A86" s="1">
        <f t="shared" si="2"/>
        <v>44340</v>
      </c>
      <c r="B86" s="82">
        <v>23</v>
      </c>
    </row>
    <row r="87" spans="1:4">
      <c r="A87" s="1">
        <f>A86+1</f>
        <v>44341</v>
      </c>
      <c r="B87" s="83">
        <v>23</v>
      </c>
      <c r="D87">
        <v>23</v>
      </c>
    </row>
    <row r="88" spans="1:4">
      <c r="A88" s="1">
        <f>A87+1</f>
        <v>44342</v>
      </c>
      <c r="B88" s="83">
        <v>21</v>
      </c>
      <c r="D88">
        <v>21</v>
      </c>
    </row>
    <row r="89" spans="1:4">
      <c r="A89" s="1">
        <f t="shared" si="2"/>
        <v>44343</v>
      </c>
      <c r="B89" s="83">
        <v>22</v>
      </c>
      <c r="D89">
        <v>22</v>
      </c>
    </row>
    <row r="90" spans="1:4">
      <c r="A90" s="1">
        <f t="shared" si="2"/>
        <v>44344</v>
      </c>
      <c r="B90" s="83">
        <v>15</v>
      </c>
      <c r="D90">
        <v>15</v>
      </c>
    </row>
    <row r="91" spans="1:4">
      <c r="A91" s="1">
        <f>A90+3</f>
        <v>44347</v>
      </c>
      <c r="B91" s="83">
        <v>12</v>
      </c>
      <c r="D91">
        <v>12</v>
      </c>
    </row>
    <row r="92" spans="1:4">
      <c r="A92" s="1">
        <f t="shared" si="2"/>
        <v>44348</v>
      </c>
      <c r="B92" s="83">
        <v>12</v>
      </c>
      <c r="D92">
        <v>12</v>
      </c>
    </row>
    <row r="93" spans="1:4">
      <c r="A93" s="1">
        <f t="shared" si="2"/>
        <v>44349</v>
      </c>
      <c r="B93" s="83">
        <v>22</v>
      </c>
      <c r="D93">
        <v>22</v>
      </c>
    </row>
    <row r="94" spans="1:4">
      <c r="A94" s="1">
        <f t="shared" si="2"/>
        <v>44350</v>
      </c>
      <c r="B94" s="83">
        <v>24</v>
      </c>
      <c r="D94">
        <v>24</v>
      </c>
    </row>
    <row r="95" spans="1:4">
      <c r="A95" s="1">
        <f t="shared" si="2"/>
        <v>44351</v>
      </c>
      <c r="B95" s="83">
        <v>26</v>
      </c>
      <c r="D95">
        <v>26</v>
      </c>
    </row>
    <row r="96" spans="1:4">
      <c r="A96" s="1">
        <f>A95+4</f>
        <v>44355</v>
      </c>
      <c r="B96" s="83">
        <v>16</v>
      </c>
      <c r="D96">
        <v>16</v>
      </c>
    </row>
    <row r="97" spans="1:4">
      <c r="A97" s="1">
        <f t="shared" si="2"/>
        <v>44356</v>
      </c>
      <c r="B97" s="83">
        <v>13</v>
      </c>
      <c r="D97">
        <v>13</v>
      </c>
    </row>
    <row r="98" spans="1:4">
      <c r="A98" s="1">
        <f>A97+1</f>
        <v>44357</v>
      </c>
      <c r="B98" s="83">
        <v>11</v>
      </c>
      <c r="D98">
        <v>11</v>
      </c>
    </row>
    <row r="99" spans="1:4">
      <c r="A99" s="1">
        <f>A98+1</f>
        <v>44358</v>
      </c>
      <c r="B99" s="83">
        <v>8</v>
      </c>
      <c r="D99">
        <v>8</v>
      </c>
    </row>
    <row r="100" spans="1:4">
      <c r="A100" s="1">
        <f>A99+3</f>
        <v>44361</v>
      </c>
      <c r="B100" s="83">
        <v>8</v>
      </c>
      <c r="D100">
        <v>8</v>
      </c>
    </row>
    <row r="101" spans="1:4">
      <c r="A101" s="1">
        <f>A100+1</f>
        <v>44362</v>
      </c>
      <c r="B101" s="83">
        <v>7</v>
      </c>
      <c r="D101">
        <v>7</v>
      </c>
    </row>
    <row r="102" spans="1:4">
      <c r="A102" s="1">
        <f>A101+1</f>
        <v>44363</v>
      </c>
      <c r="B102" s="83">
        <v>8</v>
      </c>
      <c r="D102">
        <v>8</v>
      </c>
    </row>
    <row r="103" spans="1:4">
      <c r="A103" s="1">
        <f>A102+1</f>
        <v>44364</v>
      </c>
      <c r="B103" s="83">
        <v>8</v>
      </c>
      <c r="D103">
        <v>8</v>
      </c>
    </row>
    <row r="104" spans="1:4">
      <c r="A104" s="1">
        <f>A103+1</f>
        <v>44365</v>
      </c>
      <c r="B104" s="83">
        <v>4</v>
      </c>
      <c r="D104">
        <v>4</v>
      </c>
    </row>
    <row r="105" spans="1:4">
      <c r="A105" s="1">
        <f>A104+3</f>
        <v>44368</v>
      </c>
      <c r="B105" s="83">
        <v>5</v>
      </c>
      <c r="D105">
        <v>5</v>
      </c>
    </row>
    <row r="106" spans="1:4">
      <c r="A106" s="1">
        <f>A105+34</f>
        <v>44402</v>
      </c>
      <c r="B106" s="83">
        <v>3</v>
      </c>
    </row>
    <row r="107" spans="1:4">
      <c r="A107" s="1">
        <f t="shared" ref="A107:A137" si="4">A106+1</f>
        <v>44403</v>
      </c>
      <c r="B107" s="83">
        <v>4</v>
      </c>
    </row>
    <row r="108" spans="1:4">
      <c r="A108" s="1">
        <f t="shared" si="4"/>
        <v>44404</v>
      </c>
      <c r="B108" s="83">
        <v>5</v>
      </c>
    </row>
    <row r="109" spans="1:4">
      <c r="A109" s="1">
        <f t="shared" si="4"/>
        <v>44405</v>
      </c>
      <c r="B109" s="83">
        <v>5</v>
      </c>
    </row>
    <row r="110" spans="1:4">
      <c r="A110" s="1">
        <f t="shared" si="4"/>
        <v>44406</v>
      </c>
      <c r="B110" s="83">
        <v>4</v>
      </c>
    </row>
    <row r="111" spans="1:4">
      <c r="A111" s="1">
        <f t="shared" si="4"/>
        <v>44407</v>
      </c>
      <c r="B111" s="83">
        <v>3</v>
      </c>
    </row>
    <row r="112" spans="1:4">
      <c r="A112" s="1">
        <f t="shared" si="4"/>
        <v>44408</v>
      </c>
      <c r="B112" s="83">
        <v>4</v>
      </c>
    </row>
    <row r="113" spans="1:2">
      <c r="A113" s="1">
        <f t="shared" si="4"/>
        <v>44409</v>
      </c>
      <c r="B113" s="83">
        <v>4</v>
      </c>
    </row>
    <row r="114" spans="1:2">
      <c r="A114" s="1">
        <f t="shared" si="4"/>
        <v>44410</v>
      </c>
      <c r="B114" s="83">
        <v>4</v>
      </c>
    </row>
    <row r="115" spans="1:2">
      <c r="A115" s="1">
        <f t="shared" si="4"/>
        <v>44411</v>
      </c>
      <c r="B115" s="83">
        <v>4</v>
      </c>
    </row>
    <row r="116" spans="1:2">
      <c r="A116" s="1">
        <f t="shared" si="4"/>
        <v>44412</v>
      </c>
      <c r="B116" s="83">
        <v>3</v>
      </c>
    </row>
    <row r="117" spans="1:2">
      <c r="A117" s="1">
        <f t="shared" si="4"/>
        <v>44413</v>
      </c>
      <c r="B117" s="83">
        <v>2</v>
      </c>
    </row>
    <row r="118" spans="1:2">
      <c r="A118" s="1">
        <f t="shared" si="4"/>
        <v>44414</v>
      </c>
      <c r="B118" s="83">
        <v>2</v>
      </c>
    </row>
    <row r="119" spans="1:2">
      <c r="A119" s="1">
        <f t="shared" si="4"/>
        <v>44415</v>
      </c>
      <c r="B119" s="83">
        <v>1</v>
      </c>
    </row>
    <row r="120" spans="1:2">
      <c r="A120" s="1">
        <f t="shared" si="4"/>
        <v>44416</v>
      </c>
      <c r="B120" s="83">
        <v>3</v>
      </c>
    </row>
    <row r="121" spans="1:2">
      <c r="A121" s="1">
        <f t="shared" si="4"/>
        <v>44417</v>
      </c>
      <c r="B121" s="83">
        <v>4</v>
      </c>
    </row>
    <row r="122" spans="1:2">
      <c r="A122" s="1">
        <f t="shared" si="4"/>
        <v>44418</v>
      </c>
      <c r="B122" s="83">
        <v>4</v>
      </c>
    </row>
    <row r="123" spans="1:2">
      <c r="A123" s="1">
        <f t="shared" si="4"/>
        <v>44419</v>
      </c>
      <c r="B123" s="83">
        <v>6</v>
      </c>
    </row>
    <row r="124" spans="1:2">
      <c r="A124" s="1">
        <f t="shared" si="4"/>
        <v>44420</v>
      </c>
      <c r="B124" s="83">
        <v>9</v>
      </c>
    </row>
    <row r="125" spans="1:2">
      <c r="A125" s="1">
        <f t="shared" si="4"/>
        <v>44421</v>
      </c>
      <c r="B125" s="83">
        <v>9</v>
      </c>
    </row>
    <row r="126" spans="1:2">
      <c r="A126" s="1">
        <f t="shared" si="4"/>
        <v>44422</v>
      </c>
      <c r="B126" s="83">
        <v>12</v>
      </c>
    </row>
    <row r="127" spans="1:2">
      <c r="A127" s="1">
        <f t="shared" si="4"/>
        <v>44423</v>
      </c>
      <c r="B127" s="83">
        <v>13</v>
      </c>
    </row>
    <row r="128" spans="1:2">
      <c r="A128" s="1">
        <f t="shared" si="4"/>
        <v>44424</v>
      </c>
      <c r="B128" s="83">
        <v>11</v>
      </c>
    </row>
    <row r="129" spans="1:2">
      <c r="A129" s="1">
        <f t="shared" si="4"/>
        <v>44425</v>
      </c>
      <c r="B129" s="83">
        <v>10</v>
      </c>
    </row>
    <row r="130" spans="1:2">
      <c r="A130" s="1">
        <f t="shared" si="4"/>
        <v>44426</v>
      </c>
      <c r="B130" s="83">
        <v>11</v>
      </c>
    </row>
    <row r="131" spans="1:2">
      <c r="A131" s="1">
        <f t="shared" si="4"/>
        <v>44427</v>
      </c>
      <c r="B131" s="83">
        <v>10</v>
      </c>
    </row>
    <row r="132" spans="1:2">
      <c r="A132" s="1">
        <f t="shared" si="4"/>
        <v>44428</v>
      </c>
      <c r="B132" s="83">
        <v>10</v>
      </c>
    </row>
    <row r="133" spans="1:2">
      <c r="A133" s="1">
        <f t="shared" si="4"/>
        <v>44429</v>
      </c>
      <c r="B133" s="83">
        <v>12</v>
      </c>
    </row>
    <row r="134" spans="1:2">
      <c r="A134" s="1">
        <f t="shared" si="4"/>
        <v>44430</v>
      </c>
      <c r="B134" s="83">
        <v>12</v>
      </c>
    </row>
    <row r="135" spans="1:2">
      <c r="A135" s="1">
        <f t="shared" si="4"/>
        <v>44431</v>
      </c>
      <c r="B135" s="83">
        <v>13</v>
      </c>
    </row>
    <row r="136" spans="1:2">
      <c r="A136" s="1">
        <f t="shared" si="4"/>
        <v>44432</v>
      </c>
      <c r="B136" s="83">
        <v>13</v>
      </c>
    </row>
    <row r="137" spans="1:2">
      <c r="A137" s="1">
        <f t="shared" si="4"/>
        <v>44433</v>
      </c>
      <c r="B137" s="83">
        <v>17</v>
      </c>
    </row>
    <row r="138" spans="1:2">
      <c r="A138" s="1">
        <f>A137+1</f>
        <v>44434</v>
      </c>
      <c r="B138" s="83">
        <v>17</v>
      </c>
    </row>
    <row r="139" spans="1:2">
      <c r="A139" s="1">
        <f t="shared" ref="A139:A153" si="5">A138+1</f>
        <v>44435</v>
      </c>
      <c r="B139" s="83">
        <v>21</v>
      </c>
    </row>
    <row r="140" spans="1:2">
      <c r="A140" s="1">
        <f t="shared" si="5"/>
        <v>44436</v>
      </c>
      <c r="B140" s="83">
        <v>23</v>
      </c>
    </row>
    <row r="141" spans="1:2">
      <c r="A141" s="1">
        <f t="shared" si="5"/>
        <v>44437</v>
      </c>
      <c r="B141" s="83">
        <v>30</v>
      </c>
    </row>
    <row r="142" spans="1:2">
      <c r="A142" s="1">
        <f t="shared" si="5"/>
        <v>44438</v>
      </c>
      <c r="B142" s="83">
        <v>32</v>
      </c>
    </row>
    <row r="143" spans="1:2">
      <c r="A143" s="1">
        <f t="shared" si="5"/>
        <v>44439</v>
      </c>
      <c r="B143" s="83">
        <v>34</v>
      </c>
    </row>
    <row r="144" spans="1:2">
      <c r="A144" s="1">
        <f t="shared" si="5"/>
        <v>44440</v>
      </c>
      <c r="B144" s="83">
        <v>30</v>
      </c>
    </row>
    <row r="145" spans="1:2">
      <c r="A145" s="1">
        <f t="shared" si="5"/>
        <v>44441</v>
      </c>
      <c r="B145" s="83">
        <v>30</v>
      </c>
    </row>
    <row r="146" spans="1:2">
      <c r="A146" s="1">
        <f t="shared" si="5"/>
        <v>44442</v>
      </c>
      <c r="B146" s="83">
        <v>35</v>
      </c>
    </row>
    <row r="147" spans="1:2">
      <c r="A147" s="1">
        <f t="shared" si="5"/>
        <v>44443</v>
      </c>
      <c r="B147" s="83">
        <v>37</v>
      </c>
    </row>
    <row r="148" spans="1:2">
      <c r="A148" s="1">
        <f t="shared" si="5"/>
        <v>44444</v>
      </c>
      <c r="B148" s="83">
        <v>40</v>
      </c>
    </row>
    <row r="149" spans="1:2">
      <c r="A149" s="1">
        <f t="shared" si="5"/>
        <v>44445</v>
      </c>
      <c r="B149" s="83">
        <v>41</v>
      </c>
    </row>
    <row r="150" spans="1:2">
      <c r="A150" s="1">
        <f t="shared" si="5"/>
        <v>44446</v>
      </c>
      <c r="B150" s="83">
        <v>50</v>
      </c>
    </row>
    <row r="151" spans="1:2">
      <c r="A151" s="1">
        <f t="shared" si="5"/>
        <v>44447</v>
      </c>
      <c r="B151" s="83">
        <v>48</v>
      </c>
    </row>
    <row r="152" spans="1:2">
      <c r="A152" s="1">
        <f t="shared" si="5"/>
        <v>44448</v>
      </c>
      <c r="B152" s="83">
        <v>46</v>
      </c>
    </row>
    <row r="153" spans="1:2">
      <c r="A153" s="1">
        <f t="shared" si="5"/>
        <v>44449</v>
      </c>
      <c r="B153" s="83">
        <v>54</v>
      </c>
    </row>
    <row r="154" spans="1:2">
      <c r="A154" s="1"/>
      <c r="B154" s="83"/>
    </row>
    <row r="155" spans="1:2">
      <c r="A155" s="1"/>
      <c r="B155" s="83"/>
    </row>
    <row r="156" spans="1:2">
      <c r="A156" s="1"/>
      <c r="B156" s="83"/>
    </row>
    <row r="157" spans="1:2">
      <c r="A157" s="1"/>
      <c r="B157" s="83"/>
    </row>
    <row r="158" spans="1:2">
      <c r="A158" s="1"/>
      <c r="B158" s="83"/>
    </row>
    <row r="159" spans="1:2">
      <c r="A159" s="1"/>
      <c r="B159" s="83"/>
    </row>
    <row r="160" spans="1:2">
      <c r="A160" s="1"/>
      <c r="B160" s="83"/>
    </row>
    <row r="161" spans="1:2">
      <c r="A161" s="1"/>
      <c r="B161" s="8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AC68-9152-4D40-82A7-752AD9A564C1}">
  <dimension ref="A1:AJ249"/>
  <sheetViews>
    <sheetView tabSelected="1" topLeftCell="G30" zoomScaleNormal="100" workbookViewId="0">
      <selection activeCell="L63" sqref="L63:S78"/>
    </sheetView>
  </sheetViews>
  <sheetFormatPr defaultRowHeight="14.5"/>
  <cols>
    <col min="3" max="3" width="9.90625" bestFit="1" customWidth="1"/>
    <col min="4" max="4" width="10.90625" bestFit="1" customWidth="1"/>
    <col min="5" max="5" width="18.1796875" bestFit="1" customWidth="1"/>
    <col min="6" max="6" width="15.90625" bestFit="1" customWidth="1"/>
    <col min="7" max="7" width="14.54296875" customWidth="1"/>
    <col min="8" max="11" width="12.1796875" customWidth="1"/>
    <col min="12" max="12" width="14" customWidth="1"/>
    <col min="13" max="13" width="15.81640625" customWidth="1"/>
    <col min="14" max="14" width="10.26953125" customWidth="1"/>
    <col min="15" max="15" width="11" bestFit="1" customWidth="1"/>
    <col min="16" max="16" width="16.36328125" customWidth="1"/>
    <col min="17" max="17" width="17.36328125" customWidth="1"/>
    <col min="18" max="18" width="21.7265625" customWidth="1"/>
    <col min="19" max="19" width="19.1796875" customWidth="1"/>
    <col min="20" max="20" width="12.1796875" customWidth="1"/>
    <col min="21" max="21" width="13.6328125" customWidth="1"/>
    <col min="22" max="22" width="12.36328125" bestFit="1" customWidth="1"/>
    <col min="26" max="26" width="10.26953125" bestFit="1" customWidth="1"/>
    <col min="28" max="28" width="14.1796875" bestFit="1" customWidth="1"/>
    <col min="29" max="29" width="10.54296875" customWidth="1"/>
    <col min="30" max="30" width="10.54296875" bestFit="1" customWidth="1"/>
    <col min="31" max="31" width="10.81640625" bestFit="1" customWidth="1"/>
    <col min="34" max="34" width="10.08984375" bestFit="1" customWidth="1"/>
  </cols>
  <sheetData>
    <row r="1" spans="1:20">
      <c r="A1" s="16" t="s">
        <v>14</v>
      </c>
      <c r="E1" t="s">
        <v>16</v>
      </c>
      <c r="M1" t="s">
        <v>9</v>
      </c>
      <c r="N1" t="s">
        <v>10</v>
      </c>
    </row>
    <row r="2" spans="1:20">
      <c r="A2" s="15" t="s">
        <v>8</v>
      </c>
      <c r="B2" s="15" t="s">
        <v>9</v>
      </c>
      <c r="C2" s="15" t="s">
        <v>10</v>
      </c>
      <c r="D2" s="15" t="s">
        <v>11</v>
      </c>
      <c r="E2" s="15" t="s">
        <v>13</v>
      </c>
      <c r="F2" s="15" t="s">
        <v>12</v>
      </c>
      <c r="G2" s="27"/>
      <c r="H2" s="17"/>
      <c r="I2" s="17"/>
      <c r="J2" s="17"/>
      <c r="K2" s="17"/>
      <c r="L2" s="17" t="s">
        <v>18</v>
      </c>
      <c r="M2" s="3">
        <v>548495</v>
      </c>
      <c r="N2" s="3">
        <v>627</v>
      </c>
      <c r="O2" s="3"/>
    </row>
    <row r="3" spans="1:20">
      <c r="A3" s="15">
        <v>2017</v>
      </c>
      <c r="B3" s="10">
        <v>38911</v>
      </c>
      <c r="C3" s="9">
        <v>165</v>
      </c>
      <c r="D3" s="9">
        <v>12</v>
      </c>
      <c r="E3" s="11">
        <f>B3/D3</f>
        <v>3242.5833333333335</v>
      </c>
      <c r="F3" s="11">
        <f t="shared" ref="F3:F6" si="0">C3/D3</f>
        <v>13.75</v>
      </c>
      <c r="G3" s="28"/>
      <c r="H3" s="7"/>
      <c r="I3" s="7"/>
      <c r="J3" s="7"/>
      <c r="K3" s="7"/>
      <c r="L3" s="7" t="s">
        <v>19</v>
      </c>
      <c r="M3" s="3">
        <v>143034</v>
      </c>
      <c r="N3" s="3">
        <v>334</v>
      </c>
      <c r="O3" s="3"/>
    </row>
    <row r="4" spans="1:20">
      <c r="A4" s="15">
        <v>2018</v>
      </c>
      <c r="B4" s="10">
        <v>49138</v>
      </c>
      <c r="C4" s="9">
        <v>165</v>
      </c>
      <c r="D4" s="9">
        <v>12</v>
      </c>
      <c r="E4" s="11">
        <f t="shared" ref="E4:E7" si="1">B4/D4</f>
        <v>4094.8333333333335</v>
      </c>
      <c r="F4" s="11">
        <f t="shared" si="0"/>
        <v>13.75</v>
      </c>
      <c r="G4" s="28"/>
      <c r="H4" s="7"/>
      <c r="I4" s="7"/>
      <c r="J4" s="7"/>
      <c r="K4" s="7"/>
      <c r="L4" s="7" t="s">
        <v>20</v>
      </c>
      <c r="M4" s="3">
        <v>1611</v>
      </c>
      <c r="N4" s="3">
        <v>12</v>
      </c>
      <c r="O4" s="3"/>
    </row>
    <row r="5" spans="1:20">
      <c r="A5" s="15">
        <v>2019</v>
      </c>
      <c r="B5" s="10">
        <v>48444</v>
      </c>
      <c r="C5" s="9">
        <v>183</v>
      </c>
      <c r="D5" s="9">
        <v>12</v>
      </c>
      <c r="E5" s="11">
        <f t="shared" si="1"/>
        <v>4037</v>
      </c>
      <c r="F5" s="11">
        <f t="shared" si="0"/>
        <v>15.25</v>
      </c>
      <c r="G5" s="28"/>
      <c r="H5" s="7"/>
      <c r="I5" s="7"/>
      <c r="J5" s="7"/>
      <c r="K5" s="7"/>
      <c r="L5" s="7" t="s">
        <v>2</v>
      </c>
      <c r="M5" s="3">
        <f>SUM(M2:M4)</f>
        <v>693140</v>
      </c>
      <c r="N5" s="3">
        <f>SUM(N2:N4)</f>
        <v>973</v>
      </c>
      <c r="O5" s="3">
        <v>33000000</v>
      </c>
      <c r="P5" s="3">
        <v>12000000</v>
      </c>
      <c r="Q5" s="7">
        <f>P5+O5</f>
        <v>45000000</v>
      </c>
    </row>
    <row r="6" spans="1:20">
      <c r="A6" s="15">
        <v>2020</v>
      </c>
      <c r="B6" s="10">
        <v>46263</v>
      </c>
      <c r="C6" s="9">
        <v>166</v>
      </c>
      <c r="D6" s="9">
        <v>12</v>
      </c>
      <c r="E6" s="11">
        <f t="shared" si="1"/>
        <v>3855.25</v>
      </c>
      <c r="F6" s="11">
        <f t="shared" si="0"/>
        <v>13.833333333333334</v>
      </c>
      <c r="G6" s="28"/>
      <c r="H6" s="7"/>
      <c r="I6" s="7"/>
      <c r="J6" s="7"/>
      <c r="K6" s="7"/>
      <c r="L6" s="7"/>
      <c r="O6" s="18">
        <f>M5/O5</f>
        <v>2.1004242424242425E-2</v>
      </c>
      <c r="P6" s="18">
        <f>M5/P5</f>
        <v>5.7761666666666669E-2</v>
      </c>
      <c r="Q6" s="18">
        <f>M5/Q5</f>
        <v>1.540311111111111E-2</v>
      </c>
    </row>
    <row r="7" spans="1:20">
      <c r="A7" s="12">
        <v>2021</v>
      </c>
      <c r="B7" s="13">
        <v>46164</v>
      </c>
      <c r="C7" s="13">
        <v>2241</v>
      </c>
      <c r="D7" s="12">
        <v>3</v>
      </c>
      <c r="E7" s="14">
        <f t="shared" si="1"/>
        <v>15388</v>
      </c>
      <c r="F7" s="14">
        <f>C7/D7</f>
        <v>747</v>
      </c>
      <c r="G7" s="29"/>
      <c r="H7" s="8"/>
      <c r="I7" s="8"/>
      <c r="J7" s="8"/>
      <c r="K7" s="8"/>
      <c r="L7" s="8"/>
      <c r="M7" s="7">
        <f>M5/4</f>
        <v>173285</v>
      </c>
    </row>
    <row r="9" spans="1:20">
      <c r="A9" s="16" t="s">
        <v>14</v>
      </c>
      <c r="E9" t="s">
        <v>15</v>
      </c>
    </row>
    <row r="10" spans="1:20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13</v>
      </c>
      <c r="F10" s="15" t="s">
        <v>12</v>
      </c>
      <c r="G10" s="30"/>
      <c r="L10" s="3">
        <v>181806</v>
      </c>
      <c r="M10" s="3">
        <v>4400000</v>
      </c>
    </row>
    <row r="11" spans="1:20">
      <c r="A11" s="15">
        <v>2017</v>
      </c>
      <c r="B11" s="10">
        <v>38911</v>
      </c>
      <c r="C11" s="9">
        <v>165</v>
      </c>
      <c r="D11" s="9">
        <v>12</v>
      </c>
      <c r="E11" s="11">
        <f>B11/D11</f>
        <v>3242.5833333333335</v>
      </c>
      <c r="F11" s="11">
        <f t="shared" ref="F11:F14" si="2">C11/D11</f>
        <v>13.75</v>
      </c>
      <c r="G11" s="28"/>
      <c r="M11" s="19">
        <f>L10/M10</f>
        <v>4.1319545454545456E-2</v>
      </c>
    </row>
    <row r="12" spans="1:20">
      <c r="A12" s="15">
        <v>2018</v>
      </c>
      <c r="B12" s="10">
        <v>49138</v>
      </c>
      <c r="C12" s="9">
        <v>165</v>
      </c>
      <c r="D12" s="9">
        <v>12</v>
      </c>
      <c r="E12" s="11">
        <f t="shared" ref="E12:E15" si="3">B12/D12</f>
        <v>4094.8333333333335</v>
      </c>
      <c r="F12" s="11">
        <f t="shared" si="2"/>
        <v>13.75</v>
      </c>
      <c r="G12" s="28"/>
    </row>
    <row r="13" spans="1:20">
      <c r="A13" s="15">
        <v>2019</v>
      </c>
      <c r="B13" s="10">
        <v>48444</v>
      </c>
      <c r="C13" s="9">
        <v>183</v>
      </c>
      <c r="D13" s="9">
        <v>12</v>
      </c>
      <c r="E13" s="11">
        <f t="shared" si="3"/>
        <v>4037</v>
      </c>
      <c r="F13" s="11">
        <f t="shared" si="2"/>
        <v>15.25</v>
      </c>
      <c r="G13" s="28"/>
    </row>
    <row r="14" spans="1:20">
      <c r="A14" s="15">
        <v>2020</v>
      </c>
      <c r="B14" s="10">
        <v>46263</v>
      </c>
      <c r="C14" s="9">
        <v>166</v>
      </c>
      <c r="D14" s="9">
        <v>12</v>
      </c>
      <c r="E14" s="11">
        <f t="shared" si="3"/>
        <v>3855.25</v>
      </c>
      <c r="F14" s="11">
        <f t="shared" si="2"/>
        <v>13.833333333333334</v>
      </c>
      <c r="G14" s="28"/>
      <c r="R14">
        <v>130</v>
      </c>
      <c r="S14">
        <f>R14/6</f>
        <v>21.666666666666668</v>
      </c>
      <c r="T14" s="25">
        <f>S14/(34000000/100000)</f>
        <v>6.3725490196078441E-2</v>
      </c>
    </row>
    <row r="15" spans="1:20">
      <c r="A15" s="12">
        <v>2021</v>
      </c>
      <c r="B15" s="13">
        <v>57641</v>
      </c>
      <c r="C15" s="13">
        <v>2500</v>
      </c>
      <c r="D15" s="12">
        <v>3.23</v>
      </c>
      <c r="E15" s="14">
        <f t="shared" si="3"/>
        <v>17845.510835913312</v>
      </c>
      <c r="F15" s="14">
        <f>C15/D15</f>
        <v>773.99380804953557</v>
      </c>
      <c r="G15" s="29"/>
    </row>
    <row r="16" spans="1:20">
      <c r="A16" s="46"/>
      <c r="B16" s="47"/>
      <c r="C16" s="47"/>
      <c r="D16" s="46"/>
      <c r="E16" s="29"/>
      <c r="F16" s="29"/>
      <c r="G16" s="29"/>
    </row>
    <row r="17" spans="1:20">
      <c r="A17" s="16" t="s">
        <v>14</v>
      </c>
      <c r="E17" t="s">
        <v>17</v>
      </c>
    </row>
    <row r="18" spans="1:20" ht="29">
      <c r="A18" s="15" t="s">
        <v>8</v>
      </c>
      <c r="B18" s="15" t="s">
        <v>9</v>
      </c>
      <c r="C18" s="15" t="s">
        <v>10</v>
      </c>
      <c r="D18" s="15" t="s">
        <v>11</v>
      </c>
      <c r="E18" s="15" t="s">
        <v>13</v>
      </c>
      <c r="F18" s="15" t="s">
        <v>12</v>
      </c>
      <c r="G18" s="38" t="s">
        <v>32</v>
      </c>
      <c r="H18" s="40" t="s">
        <v>34</v>
      </c>
      <c r="I18" s="99"/>
      <c r="J18" s="99"/>
      <c r="L18" s="3">
        <v>181806</v>
      </c>
      <c r="M18" s="3">
        <v>4400000</v>
      </c>
    </row>
    <row r="19" spans="1:20">
      <c r="A19" s="15">
        <v>2017</v>
      </c>
      <c r="B19" s="10">
        <v>38911</v>
      </c>
      <c r="C19" s="9">
        <v>165</v>
      </c>
      <c r="D19" s="9">
        <v>12</v>
      </c>
      <c r="E19" s="11">
        <f>B19/D19</f>
        <v>3242.5833333333335</v>
      </c>
      <c r="F19" s="11">
        <f t="shared" ref="F19:F22" si="4">C19/D19</f>
        <v>13.75</v>
      </c>
      <c r="G19" s="11">
        <v>166000000</v>
      </c>
      <c r="H19" s="35">
        <f>C19/(G19/100000)</f>
        <v>9.9397590361445784E-2</v>
      </c>
      <c r="I19" s="31"/>
      <c r="J19" s="31"/>
      <c r="M19" s="19">
        <f>L18/M18</f>
        <v>4.1319545454545456E-2</v>
      </c>
    </row>
    <row r="20" spans="1:20">
      <c r="A20" s="15">
        <v>2018</v>
      </c>
      <c r="B20" s="10">
        <v>49138</v>
      </c>
      <c r="C20" s="9">
        <v>165</v>
      </c>
      <c r="D20" s="9">
        <v>12</v>
      </c>
      <c r="E20" s="11">
        <f t="shared" ref="E20:E23" si="5">B20/D20</f>
        <v>4094.8333333333335</v>
      </c>
      <c r="F20" s="11">
        <f t="shared" si="4"/>
        <v>13.75</v>
      </c>
      <c r="G20" s="11">
        <v>166000000</v>
      </c>
      <c r="H20" s="35">
        <f>C20/(G20/100000)</f>
        <v>9.9397590361445784E-2</v>
      </c>
      <c r="I20" s="31"/>
      <c r="J20" s="31"/>
    </row>
    <row r="21" spans="1:20">
      <c r="A21" s="15">
        <v>2019</v>
      </c>
      <c r="B21" s="10">
        <v>48444</v>
      </c>
      <c r="C21" s="9">
        <v>183</v>
      </c>
      <c r="D21" s="9">
        <v>12</v>
      </c>
      <c r="E21" s="11">
        <f t="shared" si="5"/>
        <v>4037</v>
      </c>
      <c r="F21" s="11">
        <f t="shared" si="4"/>
        <v>15.25</v>
      </c>
      <c r="G21" s="11">
        <v>166000000</v>
      </c>
      <c r="H21" s="35">
        <f>C21/(G21/100000)</f>
        <v>0.11024096385542169</v>
      </c>
      <c r="I21" s="31"/>
      <c r="J21" s="31"/>
    </row>
    <row r="22" spans="1:20">
      <c r="A22" s="15">
        <v>2020</v>
      </c>
      <c r="B22" s="10">
        <v>46263</v>
      </c>
      <c r="C22" s="9">
        <v>166</v>
      </c>
      <c r="D22" s="9">
        <v>12</v>
      </c>
      <c r="E22" s="11">
        <f t="shared" si="5"/>
        <v>3855.25</v>
      </c>
      <c r="F22" s="11">
        <f t="shared" si="4"/>
        <v>13.833333333333334</v>
      </c>
      <c r="G22" s="11">
        <v>166000000</v>
      </c>
      <c r="H22" s="35">
        <f>C22/(G22/100000)</f>
        <v>0.1</v>
      </c>
      <c r="I22" s="31"/>
      <c r="J22" s="31"/>
      <c r="R22">
        <v>130</v>
      </c>
      <c r="S22">
        <f>R22/6</f>
        <v>21.666666666666668</v>
      </c>
      <c r="T22" s="25">
        <f>S22/(34000000/100000)</f>
        <v>6.3725490196078441E-2</v>
      </c>
    </row>
    <row r="23" spans="1:20">
      <c r="A23" s="12">
        <v>2021</v>
      </c>
      <c r="B23" s="13">
        <v>75364</v>
      </c>
      <c r="C23" s="13">
        <v>3084</v>
      </c>
      <c r="D23" s="12">
        <v>3.5</v>
      </c>
      <c r="E23" s="14">
        <f t="shared" si="5"/>
        <v>21532.571428571428</v>
      </c>
      <c r="F23" s="14">
        <f>C23/D23</f>
        <v>881.14285714285711</v>
      </c>
      <c r="G23" s="14">
        <v>185000000</v>
      </c>
      <c r="H23" s="35">
        <f>C23/(G23/100000)</f>
        <v>1.6670270270270271</v>
      </c>
      <c r="I23" s="31"/>
      <c r="J23" s="31"/>
    </row>
    <row r="24" spans="1:20" ht="30" customHeight="1"/>
    <row r="25" spans="1:20">
      <c r="A25" s="16" t="s">
        <v>14</v>
      </c>
      <c r="E25" t="s">
        <v>47</v>
      </c>
    </row>
    <row r="26" spans="1:20" ht="27.5" customHeight="1">
      <c r="A26" s="15" t="s">
        <v>8</v>
      </c>
      <c r="B26" s="15" t="s">
        <v>9</v>
      </c>
      <c r="C26" s="15" t="s">
        <v>10</v>
      </c>
      <c r="D26" s="15" t="s">
        <v>11</v>
      </c>
      <c r="E26" s="15" t="s">
        <v>13</v>
      </c>
      <c r="F26" s="15" t="s">
        <v>12</v>
      </c>
      <c r="G26" s="38" t="s">
        <v>32</v>
      </c>
      <c r="H26" s="40" t="s">
        <v>34</v>
      </c>
      <c r="I26" s="99"/>
      <c r="J26" s="99"/>
    </row>
    <row r="27" spans="1:20">
      <c r="A27" s="15">
        <v>2017</v>
      </c>
      <c r="B27" s="10">
        <v>38911</v>
      </c>
      <c r="C27" s="9">
        <v>165</v>
      </c>
      <c r="D27" s="9">
        <v>12</v>
      </c>
      <c r="E27" s="11">
        <f>B27/D27</f>
        <v>3242.5833333333335</v>
      </c>
      <c r="F27" s="11">
        <f t="shared" ref="F27:F30" si="6">C27/D27</f>
        <v>13.75</v>
      </c>
      <c r="G27" s="11">
        <v>166000000</v>
      </c>
      <c r="H27" s="35">
        <f>C27/(G27/100000)</f>
        <v>9.9397590361445784E-2</v>
      </c>
      <c r="I27" s="31"/>
      <c r="J27" s="31"/>
    </row>
    <row r="28" spans="1:20">
      <c r="A28" s="15">
        <v>2018</v>
      </c>
      <c r="B28" s="10">
        <v>49138</v>
      </c>
      <c r="C28" s="9">
        <v>165</v>
      </c>
      <c r="D28" s="9">
        <v>12</v>
      </c>
      <c r="E28" s="11">
        <f t="shared" ref="E28:E31" si="7">B28/D28</f>
        <v>4094.8333333333335</v>
      </c>
      <c r="F28" s="11">
        <f t="shared" si="6"/>
        <v>13.75</v>
      </c>
      <c r="G28" s="11">
        <v>166000000</v>
      </c>
      <c r="H28" s="35">
        <f>C28/(G28/100000)</f>
        <v>9.9397590361445784E-2</v>
      </c>
      <c r="I28" s="31"/>
      <c r="J28" s="31"/>
    </row>
    <row r="29" spans="1:20">
      <c r="A29" s="15">
        <v>2019</v>
      </c>
      <c r="B29" s="10">
        <v>48444</v>
      </c>
      <c r="C29" s="9">
        <v>183</v>
      </c>
      <c r="D29" s="9">
        <v>12</v>
      </c>
      <c r="E29" s="11">
        <f t="shared" si="7"/>
        <v>4037</v>
      </c>
      <c r="F29" s="11">
        <f t="shared" si="6"/>
        <v>15.25</v>
      </c>
      <c r="G29" s="11">
        <v>166000000</v>
      </c>
      <c r="H29" s="35">
        <f>C29/(G29/100000)</f>
        <v>0.11024096385542169</v>
      </c>
      <c r="I29" s="31"/>
      <c r="J29" s="31"/>
    </row>
    <row r="30" spans="1:20">
      <c r="A30" s="15">
        <v>2020</v>
      </c>
      <c r="B30" s="10">
        <v>46263</v>
      </c>
      <c r="C30" s="9">
        <v>166</v>
      </c>
      <c r="D30" s="9">
        <v>12</v>
      </c>
      <c r="E30" s="11">
        <f t="shared" si="7"/>
        <v>3855.25</v>
      </c>
      <c r="F30" s="11">
        <f t="shared" si="6"/>
        <v>13.833333333333334</v>
      </c>
      <c r="G30" s="11">
        <v>166000000</v>
      </c>
      <c r="H30" s="35">
        <f>C30/(G30/100000)</f>
        <v>0.1</v>
      </c>
      <c r="I30" s="31"/>
      <c r="J30" s="31"/>
    </row>
    <row r="31" spans="1:20">
      <c r="A31" s="12">
        <v>2021</v>
      </c>
      <c r="B31" s="13">
        <v>146621</v>
      </c>
      <c r="C31" s="13">
        <v>3732</v>
      </c>
      <c r="D31" s="12">
        <v>4</v>
      </c>
      <c r="E31" s="14">
        <f t="shared" si="7"/>
        <v>36655.25</v>
      </c>
      <c r="F31" s="14">
        <f>C31/D31</f>
        <v>933</v>
      </c>
      <c r="G31" s="14">
        <v>185000000</v>
      </c>
      <c r="H31" s="35">
        <f>C31/(G31/100000)</f>
        <v>2.0172972972972971</v>
      </c>
      <c r="I31" s="31"/>
      <c r="J31" s="31"/>
    </row>
    <row r="32" spans="1:20">
      <c r="B32" s="43">
        <f>AVERAGE(B27:B30)</f>
        <v>45689</v>
      </c>
      <c r="C32" s="7">
        <f>AVERAGE(C27:C30)</f>
        <v>169.75</v>
      </c>
      <c r="E32" s="7">
        <f>AVERAGE(E27:E30)</f>
        <v>3807.416666666667</v>
      </c>
    </row>
    <row r="34" spans="1:22" ht="15">
      <c r="L34" s="135" t="s">
        <v>22</v>
      </c>
      <c r="M34" s="135"/>
      <c r="N34" s="135"/>
      <c r="O34" s="135"/>
      <c r="P34" s="135"/>
      <c r="Q34" s="135"/>
    </row>
    <row r="35" spans="1:22">
      <c r="A35" s="16" t="s">
        <v>14</v>
      </c>
      <c r="E35" t="s">
        <v>48</v>
      </c>
      <c r="L35" t="s">
        <v>23</v>
      </c>
    </row>
    <row r="36" spans="1:22" ht="29">
      <c r="A36" s="15" t="s">
        <v>8</v>
      </c>
      <c r="B36" s="15" t="s">
        <v>9</v>
      </c>
      <c r="C36" s="15" t="s">
        <v>10</v>
      </c>
      <c r="D36" s="15" t="s">
        <v>11</v>
      </c>
      <c r="E36" s="15" t="s">
        <v>13</v>
      </c>
      <c r="F36" s="15" t="s">
        <v>12</v>
      </c>
      <c r="G36" s="38" t="s">
        <v>51</v>
      </c>
      <c r="H36" s="40" t="s">
        <v>34</v>
      </c>
      <c r="I36" s="100"/>
      <c r="J36" s="100"/>
      <c r="K36" s="36"/>
      <c r="L36" s="32" t="s">
        <v>21</v>
      </c>
      <c r="M36" s="15" t="s">
        <v>9</v>
      </c>
      <c r="N36" s="15" t="s">
        <v>10</v>
      </c>
      <c r="O36" s="15" t="s">
        <v>11</v>
      </c>
      <c r="P36" s="38" t="s">
        <v>13</v>
      </c>
      <c r="Q36" s="38" t="s">
        <v>12</v>
      </c>
      <c r="R36" s="39" t="s">
        <v>33</v>
      </c>
      <c r="S36" s="34" t="s">
        <v>35</v>
      </c>
      <c r="T36" s="34" t="s">
        <v>39</v>
      </c>
      <c r="U36" s="40" t="s">
        <v>36</v>
      </c>
      <c r="V36" s="40" t="s">
        <v>34</v>
      </c>
    </row>
    <row r="37" spans="1:22" ht="32.5" customHeight="1">
      <c r="A37" s="15">
        <v>2017</v>
      </c>
      <c r="B37" s="10">
        <v>38911</v>
      </c>
      <c r="C37" s="9">
        <v>165</v>
      </c>
      <c r="D37" s="9">
        <v>12</v>
      </c>
      <c r="E37" s="11">
        <f>B37/D37</f>
        <v>3242.5833333333335</v>
      </c>
      <c r="F37" s="11">
        <f t="shared" ref="F37:F40" si="8">C37/D37</f>
        <v>13.75</v>
      </c>
      <c r="G37" s="11">
        <v>166000000</v>
      </c>
      <c r="H37" s="35">
        <f>C37/(G37/100000)</f>
        <v>9.9397590361445784E-2</v>
      </c>
      <c r="I37" s="37"/>
      <c r="J37" s="37"/>
      <c r="K37" s="37"/>
      <c r="L37" s="32" t="s">
        <v>18</v>
      </c>
      <c r="M37" s="11">
        <v>650681</v>
      </c>
      <c r="N37" s="11">
        <v>1018</v>
      </c>
      <c r="O37" s="9">
        <v>4</v>
      </c>
      <c r="P37" s="11">
        <f>M37/O37</f>
        <v>162670.25</v>
      </c>
      <c r="Q37" s="11">
        <f t="shared" ref="Q37:Q40" si="9">N37/O37</f>
        <v>254.5</v>
      </c>
      <c r="R37" s="11">
        <v>12000000</v>
      </c>
      <c r="S37" s="9"/>
      <c r="T37" s="9"/>
      <c r="U37" s="11">
        <f>M37/(R37/100000)</f>
        <v>5422.3416666666662</v>
      </c>
      <c r="V37" s="35">
        <f>N37/(R37/100000)</f>
        <v>8.4833333333333325</v>
      </c>
    </row>
    <row r="38" spans="1:22">
      <c r="A38" s="15">
        <v>2018</v>
      </c>
      <c r="B38" s="10">
        <v>49138</v>
      </c>
      <c r="C38" s="9">
        <v>165</v>
      </c>
      <c r="D38" s="9">
        <v>12</v>
      </c>
      <c r="E38" s="11">
        <f t="shared" ref="E38:E41" si="10">B38/D38</f>
        <v>4094.8333333333335</v>
      </c>
      <c r="F38" s="11">
        <f t="shared" si="8"/>
        <v>13.75</v>
      </c>
      <c r="G38" s="11">
        <v>166000000</v>
      </c>
      <c r="H38" s="35">
        <f>C38/(G38/100000)</f>
        <v>9.9397590361445784E-2</v>
      </c>
      <c r="I38" s="37"/>
      <c r="J38" s="37"/>
      <c r="K38" s="37"/>
      <c r="L38" s="33" t="s">
        <v>19</v>
      </c>
      <c r="M38" s="11">
        <v>165986</v>
      </c>
      <c r="N38" s="11">
        <v>466</v>
      </c>
      <c r="O38" s="9">
        <v>4</v>
      </c>
      <c r="P38" s="11">
        <f t="shared" ref="P38:P40" si="11">M38/O38</f>
        <v>41496.5</v>
      </c>
      <c r="Q38" s="11">
        <f t="shared" si="9"/>
        <v>116.5</v>
      </c>
      <c r="R38" s="11">
        <v>12000000</v>
      </c>
      <c r="S38" s="9"/>
      <c r="T38" s="9"/>
      <c r="U38" s="11">
        <f>M38/(R38/100000)</f>
        <v>1383.2166666666667</v>
      </c>
      <c r="V38" s="35">
        <f>N38/(R38/100000)</f>
        <v>3.8833333333333333</v>
      </c>
    </row>
    <row r="39" spans="1:22">
      <c r="A39" s="15">
        <v>2019</v>
      </c>
      <c r="B39" s="10">
        <v>48444</v>
      </c>
      <c r="C39" s="9">
        <v>183</v>
      </c>
      <c r="D39" s="9">
        <v>12</v>
      </c>
      <c r="E39" s="11">
        <f t="shared" si="10"/>
        <v>4037</v>
      </c>
      <c r="F39" s="11">
        <f t="shared" si="8"/>
        <v>15.25</v>
      </c>
      <c r="G39" s="11">
        <v>166000000</v>
      </c>
      <c r="H39" s="35">
        <f>C39/(G39/100000)</f>
        <v>0.11024096385542169</v>
      </c>
      <c r="I39" s="37"/>
      <c r="J39" s="37"/>
      <c r="K39" s="37"/>
      <c r="L39" s="33" t="s">
        <v>20</v>
      </c>
      <c r="M39" s="11">
        <v>2010</v>
      </c>
      <c r="N39" s="11">
        <v>16</v>
      </c>
      <c r="O39" s="9">
        <v>4</v>
      </c>
      <c r="P39" s="11">
        <f t="shared" si="11"/>
        <v>502.5</v>
      </c>
      <c r="Q39" s="11">
        <f t="shared" si="9"/>
        <v>4</v>
      </c>
      <c r="R39" s="11">
        <v>12000000</v>
      </c>
      <c r="S39" s="9"/>
      <c r="T39" s="9"/>
      <c r="U39" s="11">
        <f>M39/(R39/100000)</f>
        <v>16.75</v>
      </c>
      <c r="V39" s="35">
        <f>N39/(R39/100000)</f>
        <v>0.13333333333333333</v>
      </c>
    </row>
    <row r="40" spans="1:22">
      <c r="A40" s="15">
        <v>2020</v>
      </c>
      <c r="B40" s="10">
        <v>46263</v>
      </c>
      <c r="C40" s="9">
        <v>166</v>
      </c>
      <c r="D40" s="9">
        <v>12</v>
      </c>
      <c r="E40" s="11">
        <f t="shared" si="10"/>
        <v>3855.25</v>
      </c>
      <c r="F40" s="11">
        <f t="shared" si="8"/>
        <v>13.833333333333334</v>
      </c>
      <c r="G40" s="11">
        <v>166000000</v>
      </c>
      <c r="H40" s="35">
        <f>C40/(G40/100000)</f>
        <v>0.1</v>
      </c>
      <c r="I40" s="37"/>
      <c r="J40" s="37"/>
      <c r="K40" s="37"/>
      <c r="L40" s="42" t="s">
        <v>2</v>
      </c>
      <c r="M40" s="14">
        <f>SUM(M37:M39)</f>
        <v>818677</v>
      </c>
      <c r="N40" s="14">
        <f>SUM(N37:N39)</f>
        <v>1500</v>
      </c>
      <c r="O40" s="12">
        <v>4</v>
      </c>
      <c r="P40" s="14">
        <f t="shared" si="11"/>
        <v>204669.25</v>
      </c>
      <c r="Q40" s="14">
        <f t="shared" si="9"/>
        <v>375</v>
      </c>
      <c r="R40" s="14">
        <v>38126702</v>
      </c>
      <c r="S40" s="14">
        <v>46811298</v>
      </c>
      <c r="T40" s="14">
        <f>S40+(R40/2)</f>
        <v>65874649</v>
      </c>
      <c r="U40" s="14">
        <f>M40/(T40/100000)</f>
        <v>1242.7800564068282</v>
      </c>
      <c r="V40" s="14">
        <f>N40/(T40/100000)</f>
        <v>2.2770519809524905</v>
      </c>
    </row>
    <row r="41" spans="1:22">
      <c r="A41" s="12">
        <v>2021</v>
      </c>
      <c r="B41" s="13">
        <v>182560</v>
      </c>
      <c r="C41" s="13">
        <v>4016</v>
      </c>
      <c r="D41" s="12">
        <v>4.25</v>
      </c>
      <c r="E41" s="14">
        <f t="shared" si="10"/>
        <v>42955.294117647056</v>
      </c>
      <c r="F41" s="14">
        <f>C41/D41</f>
        <v>944.94117647058829</v>
      </c>
      <c r="G41" s="14">
        <v>124455693</v>
      </c>
      <c r="H41" s="35">
        <f>C41/(G41/100000)</f>
        <v>3.2268511814883389</v>
      </c>
      <c r="I41" s="31"/>
      <c r="J41" s="31"/>
      <c r="K41" s="31"/>
      <c r="L41" s="41"/>
      <c r="M41" s="13"/>
      <c r="N41" s="13"/>
      <c r="O41" s="12"/>
      <c r="P41" s="14"/>
      <c r="Q41" s="14"/>
      <c r="R41" s="14"/>
      <c r="S41" s="14"/>
      <c r="T41" s="14"/>
      <c r="U41" s="14"/>
      <c r="V41" s="14"/>
    </row>
    <row r="42" spans="1:22">
      <c r="A42" s="20" t="s">
        <v>49</v>
      </c>
      <c r="B42" s="43"/>
      <c r="C42" s="7"/>
      <c r="E42" s="7"/>
    </row>
    <row r="43" spans="1:22">
      <c r="F43" s="3">
        <v>332521463</v>
      </c>
      <c r="G43" s="3"/>
      <c r="H43" s="24">
        <f>F43/100000</f>
        <v>3325.2146299999999</v>
      </c>
      <c r="I43" s="24"/>
      <c r="J43" s="24"/>
      <c r="K43" s="24"/>
      <c r="Q43" s="3">
        <v>68165116</v>
      </c>
      <c r="R43" s="24">
        <f>Q43/100000</f>
        <v>681.65116</v>
      </c>
    </row>
    <row r="44" spans="1:22">
      <c r="B44" s="20" t="s">
        <v>24</v>
      </c>
    </row>
    <row r="45" spans="1:22">
      <c r="C45" t="s">
        <v>25</v>
      </c>
      <c r="D45" t="s">
        <v>26</v>
      </c>
      <c r="F45" s="7">
        <f>F43*L45</f>
        <v>166260731.5</v>
      </c>
      <c r="G45" s="7"/>
      <c r="L45" s="26">
        <v>0.5</v>
      </c>
    </row>
    <row r="46" spans="1:22">
      <c r="B46" t="s">
        <v>27</v>
      </c>
      <c r="C46" s="21">
        <v>87867908</v>
      </c>
      <c r="D46" s="22">
        <v>140969663</v>
      </c>
      <c r="G46" s="43">
        <f>D46+(C46/2)</f>
        <v>184903617</v>
      </c>
    </row>
    <row r="47" spans="1:22" ht="29">
      <c r="B47" s="20" t="s">
        <v>28</v>
      </c>
      <c r="L47" s="15"/>
      <c r="M47" s="15" t="s">
        <v>9</v>
      </c>
      <c r="N47" s="15" t="s">
        <v>10</v>
      </c>
      <c r="O47" s="15" t="s">
        <v>11</v>
      </c>
      <c r="P47" s="38" t="s">
        <v>13</v>
      </c>
      <c r="Q47" s="38" t="s">
        <v>12</v>
      </c>
      <c r="R47" s="39" t="s">
        <v>43</v>
      </c>
      <c r="S47" s="40" t="s">
        <v>44</v>
      </c>
      <c r="T47" s="40" t="s">
        <v>45</v>
      </c>
      <c r="U47" s="40" t="s">
        <v>36</v>
      </c>
      <c r="V47" s="40" t="s">
        <v>34</v>
      </c>
    </row>
    <row r="48" spans="1:22">
      <c r="B48" t="s">
        <v>29</v>
      </c>
      <c r="C48" s="23">
        <v>0.49199999999999999</v>
      </c>
      <c r="F48" s="3"/>
      <c r="G48" s="3"/>
      <c r="L48" s="42" t="s">
        <v>41</v>
      </c>
      <c r="M48" s="14">
        <v>693140</v>
      </c>
      <c r="N48" s="14">
        <v>973</v>
      </c>
      <c r="O48" s="12">
        <v>3.5</v>
      </c>
      <c r="P48" s="14">
        <v>198040</v>
      </c>
      <c r="Q48" s="14">
        <v>278</v>
      </c>
      <c r="R48" s="14">
        <v>12000000</v>
      </c>
      <c r="S48" s="14">
        <v>33000000</v>
      </c>
      <c r="T48" s="14">
        <v>39000000</v>
      </c>
      <c r="U48" s="14">
        <f>M48/(T48/100000)</f>
        <v>1777.2820512820513</v>
      </c>
      <c r="V48" s="44">
        <f>N48/(T48/100000)</f>
        <v>2.4948717948717949</v>
      </c>
    </row>
    <row r="49" spans="1:22">
      <c r="B49" s="23"/>
      <c r="L49" s="42" t="s">
        <v>42</v>
      </c>
      <c r="M49" s="13">
        <v>75364</v>
      </c>
      <c r="N49" s="13">
        <v>3084</v>
      </c>
      <c r="O49" s="12">
        <v>3.5</v>
      </c>
      <c r="P49" s="14">
        <f t="shared" ref="P49:P50" si="12">M49/O49</f>
        <v>21532.571428571428</v>
      </c>
      <c r="Q49" s="14">
        <f>N49/O49</f>
        <v>881.14285714285711</v>
      </c>
      <c r="R49" s="14">
        <f>88000000</f>
        <v>88000000</v>
      </c>
      <c r="S49" s="14">
        <v>141000000</v>
      </c>
      <c r="T49" s="14">
        <f>S49+(R49/2)</f>
        <v>185000000</v>
      </c>
      <c r="U49" s="44">
        <f>M49/(T49/100000)</f>
        <v>40.737297297297296</v>
      </c>
      <c r="V49" s="44">
        <f>N49/(T49/100000)</f>
        <v>1.6670270270270271</v>
      </c>
    </row>
    <row r="50" spans="1:22">
      <c r="B50" s="20" t="s">
        <v>30</v>
      </c>
      <c r="L50" s="42" t="s">
        <v>40</v>
      </c>
      <c r="M50" s="13">
        <v>45689</v>
      </c>
      <c r="N50" s="13">
        <v>169.75</v>
      </c>
      <c r="O50" s="12">
        <v>12</v>
      </c>
      <c r="P50" s="14">
        <f t="shared" si="12"/>
        <v>3807.4166666666665</v>
      </c>
      <c r="Q50" s="14">
        <f>N50/O50</f>
        <v>14.145833333333334</v>
      </c>
      <c r="R50" s="14"/>
      <c r="S50" s="14"/>
      <c r="T50" s="14">
        <v>166000000</v>
      </c>
      <c r="U50" s="44">
        <f>M50/(T50/100000)</f>
        <v>27.523493975903616</v>
      </c>
      <c r="V50" s="44">
        <f>N50/(T50/100000)</f>
        <v>0.10225903614457832</v>
      </c>
    </row>
    <row r="51" spans="1:22">
      <c r="L51" s="42" t="s">
        <v>46</v>
      </c>
      <c r="M51" s="13">
        <f>M50</f>
        <v>45689</v>
      </c>
      <c r="N51" s="13">
        <f>N50/2</f>
        <v>84.875</v>
      </c>
      <c r="O51" s="12">
        <v>12</v>
      </c>
      <c r="P51" s="14">
        <f t="shared" ref="P51" si="13">M51/O51</f>
        <v>3807.4166666666665</v>
      </c>
      <c r="Q51" s="14">
        <f>N51/O51</f>
        <v>7.072916666666667</v>
      </c>
      <c r="R51" s="14"/>
      <c r="S51" s="14"/>
      <c r="T51" s="14">
        <v>332000000</v>
      </c>
      <c r="U51" s="44">
        <f>M51/(T51/100000)</f>
        <v>13.761746987951808</v>
      </c>
      <c r="V51" s="45">
        <f>N51/(T51/100000)</f>
        <v>2.556475903614458E-2</v>
      </c>
    </row>
    <row r="52" spans="1:22">
      <c r="B52" s="20" t="s">
        <v>31</v>
      </c>
    </row>
    <row r="53" spans="1:22" ht="29">
      <c r="L53" s="15" t="s">
        <v>38</v>
      </c>
      <c r="M53" s="15" t="s">
        <v>9</v>
      </c>
      <c r="N53" s="15" t="s">
        <v>10</v>
      </c>
      <c r="O53" s="15" t="s">
        <v>11</v>
      </c>
      <c r="P53" s="15" t="s">
        <v>13</v>
      </c>
      <c r="Q53" s="15" t="s">
        <v>12</v>
      </c>
      <c r="R53" s="39" t="s">
        <v>33</v>
      </c>
      <c r="S53" s="34" t="s">
        <v>35</v>
      </c>
      <c r="T53" s="34"/>
      <c r="U53" s="40" t="s">
        <v>36</v>
      </c>
      <c r="V53" s="40" t="s">
        <v>34</v>
      </c>
    </row>
    <row r="54" spans="1:22">
      <c r="L54" s="42"/>
      <c r="M54" s="14"/>
      <c r="N54" s="14"/>
      <c r="O54" s="12"/>
      <c r="P54" s="14"/>
      <c r="Q54" s="14"/>
      <c r="R54" s="14"/>
      <c r="S54" s="14"/>
      <c r="T54" s="14"/>
      <c r="U54" s="14"/>
      <c r="V54" s="14"/>
    </row>
    <row r="55" spans="1:22">
      <c r="L55" s="42" t="s">
        <v>37</v>
      </c>
      <c r="M55" s="13">
        <v>45689</v>
      </c>
      <c r="N55" s="13">
        <v>3084</v>
      </c>
      <c r="O55" s="12">
        <v>3.5</v>
      </c>
      <c r="P55" s="14">
        <f t="shared" ref="P55" si="14">M55/O55</f>
        <v>13054</v>
      </c>
      <c r="Q55" s="14">
        <f>N55/O55</f>
        <v>881.14285714285711</v>
      </c>
      <c r="R55" s="14">
        <v>166000000</v>
      </c>
      <c r="S55" s="14">
        <v>166000000</v>
      </c>
      <c r="T55" s="14"/>
      <c r="U55" s="44">
        <f>M55/(S55/100000)</f>
        <v>27.523493975903616</v>
      </c>
      <c r="V55" s="44">
        <f>N55/(R55/100000)</f>
        <v>1.8578313253012049</v>
      </c>
    </row>
    <row r="57" spans="1:22">
      <c r="B57">
        <v>1.5</v>
      </c>
    </row>
    <row r="58" spans="1:22">
      <c r="B58">
        <v>1.8</v>
      </c>
      <c r="C58">
        <f>B58*50%</f>
        <v>0.9</v>
      </c>
      <c r="D58">
        <f>B58*90%</f>
        <v>1.62</v>
      </c>
      <c r="F58">
        <v>1.8</v>
      </c>
      <c r="G58">
        <f>F58*50%</f>
        <v>0.9</v>
      </c>
      <c r="H58">
        <f>F58*10%</f>
        <v>0.18000000000000002</v>
      </c>
    </row>
    <row r="59" spans="1:22">
      <c r="C59">
        <v>3.27</v>
      </c>
      <c r="D59">
        <v>3.27</v>
      </c>
      <c r="G59">
        <v>3.1309999999999998</v>
      </c>
      <c r="H59">
        <v>5.5490000000000004</v>
      </c>
    </row>
    <row r="60" spans="1:22">
      <c r="C60">
        <f>C59/C58</f>
        <v>3.6333333333333333</v>
      </c>
      <c r="D60">
        <f>D59/D58</f>
        <v>2.0185185185185186</v>
      </c>
      <c r="G60">
        <f>G59/G58</f>
        <v>3.4788888888888887</v>
      </c>
      <c r="H60">
        <f>H59/H58</f>
        <v>30.827777777777776</v>
      </c>
    </row>
    <row r="62" spans="1:22" ht="3.5" customHeight="1"/>
    <row r="63" spans="1:22" ht="16.5" customHeight="1">
      <c r="L63" s="136" t="s">
        <v>22</v>
      </c>
      <c r="M63" s="136"/>
      <c r="N63" s="136"/>
      <c r="O63" s="136"/>
      <c r="P63" s="136"/>
      <c r="Q63" s="136"/>
      <c r="R63" s="136"/>
      <c r="S63" s="136"/>
      <c r="T63" s="49"/>
      <c r="U63" s="49"/>
      <c r="V63" s="49"/>
    </row>
    <row r="64" spans="1:22" ht="23" customHeight="1">
      <c r="A64" s="16" t="s">
        <v>14</v>
      </c>
      <c r="E64" t="s">
        <v>48</v>
      </c>
      <c r="L64" s="137" t="s">
        <v>289</v>
      </c>
      <c r="M64" s="137"/>
      <c r="N64" s="137"/>
      <c r="O64" s="137"/>
      <c r="P64" s="137"/>
      <c r="Q64" s="137"/>
      <c r="R64" s="137"/>
      <c r="S64" s="137"/>
      <c r="T64" s="49">
        <v>91314745</v>
      </c>
      <c r="U64" s="133">
        <f>T64/V64</f>
        <v>69230.28430629264</v>
      </c>
      <c r="V64" s="132">
        <v>1319</v>
      </c>
    </row>
    <row r="65" spans="1:26" ht="43.5" customHeight="1">
      <c r="A65" s="15" t="s">
        <v>8</v>
      </c>
      <c r="B65" s="15" t="s">
        <v>9</v>
      </c>
      <c r="C65" s="15" t="s">
        <v>10</v>
      </c>
      <c r="D65" s="15" t="s">
        <v>11</v>
      </c>
      <c r="E65" s="15" t="s">
        <v>13</v>
      </c>
      <c r="F65" s="15" t="s">
        <v>12</v>
      </c>
      <c r="G65" s="38" t="s">
        <v>50</v>
      </c>
      <c r="H65" s="40" t="s">
        <v>34</v>
      </c>
      <c r="I65" s="99"/>
      <c r="J65" s="99"/>
      <c r="L65" s="113" t="s">
        <v>21</v>
      </c>
      <c r="M65" s="130" t="s">
        <v>9</v>
      </c>
      <c r="N65" s="130" t="s">
        <v>10</v>
      </c>
      <c r="O65" s="130" t="s">
        <v>11</v>
      </c>
      <c r="P65" s="131" t="s">
        <v>13</v>
      </c>
      <c r="Q65" s="131" t="s">
        <v>12</v>
      </c>
      <c r="R65" s="116" t="s">
        <v>33</v>
      </c>
      <c r="S65" s="117" t="s">
        <v>34</v>
      </c>
      <c r="T65" s="49">
        <v>5583842</v>
      </c>
      <c r="U65" s="133">
        <f>T65/V65</f>
        <v>113955.95918367348</v>
      </c>
      <c r="V65" s="132">
        <v>49</v>
      </c>
    </row>
    <row r="66" spans="1:26" ht="18.5">
      <c r="A66" s="15">
        <v>2017</v>
      </c>
      <c r="B66" s="10">
        <v>38911</v>
      </c>
      <c r="C66" s="9">
        <v>165</v>
      </c>
      <c r="D66" s="9">
        <v>12</v>
      </c>
      <c r="E66" s="11">
        <f>B66/D66</f>
        <v>3242.5833333333335</v>
      </c>
      <c r="F66" s="11">
        <f t="shared" ref="F66:F69" si="15">C66/D66</f>
        <v>13.75</v>
      </c>
      <c r="G66" s="11">
        <v>166000000</v>
      </c>
      <c r="H66" s="35">
        <f>C66/(G66/100000)</f>
        <v>9.9397590361445784E-2</v>
      </c>
      <c r="I66" s="31"/>
      <c r="J66" s="31"/>
      <c r="L66" s="121" t="s">
        <v>18</v>
      </c>
      <c r="M66" s="118">
        <v>833735</v>
      </c>
      <c r="N66" s="118">
        <v>1101</v>
      </c>
      <c r="O66" s="119">
        <v>10</v>
      </c>
      <c r="P66" s="118">
        <f>M66/O66</f>
        <v>83373.5</v>
      </c>
      <c r="Q66" s="118">
        <f t="shared" ref="Q66:Q67" si="16">N66/O66</f>
        <v>110.1</v>
      </c>
      <c r="R66" s="118"/>
      <c r="S66" s="120"/>
      <c r="T66" s="49">
        <v>5583842</v>
      </c>
      <c r="U66" s="133">
        <f>T66/V66</f>
        <v>11706.167714884696</v>
      </c>
      <c r="V66" s="132">
        <v>477</v>
      </c>
    </row>
    <row r="67" spans="1:26" ht="18.5">
      <c r="A67" s="15">
        <v>2018</v>
      </c>
      <c r="B67" s="10">
        <v>49138</v>
      </c>
      <c r="C67" s="9">
        <v>165</v>
      </c>
      <c r="D67" s="9">
        <v>12</v>
      </c>
      <c r="E67" s="11">
        <f t="shared" ref="E67:E70" si="17">B67/D67</f>
        <v>4094.8333333333335</v>
      </c>
      <c r="F67" s="11">
        <f t="shared" si="15"/>
        <v>13.75</v>
      </c>
      <c r="G67" s="11">
        <v>166000000</v>
      </c>
      <c r="H67" s="35">
        <f>C67/(G67/100000)</f>
        <v>9.9397590361445784E-2</v>
      </c>
      <c r="I67" s="31"/>
      <c r="J67" s="31"/>
      <c r="L67" s="121" t="s">
        <v>19</v>
      </c>
      <c r="M67" s="118">
        <v>345152</v>
      </c>
      <c r="N67" s="118">
        <v>564</v>
      </c>
      <c r="O67" s="119">
        <v>10</v>
      </c>
      <c r="P67" s="118">
        <f t="shared" ref="P67" si="18">M67/O67</f>
        <v>34515.199999999997</v>
      </c>
      <c r="Q67" s="118">
        <f t="shared" si="16"/>
        <v>56.4</v>
      </c>
      <c r="R67" s="118"/>
      <c r="S67" s="120"/>
    </row>
    <row r="68" spans="1:26" ht="18.5">
      <c r="A68" s="15">
        <v>2019</v>
      </c>
      <c r="B68" s="10">
        <v>48444</v>
      </c>
      <c r="C68" s="9">
        <v>183</v>
      </c>
      <c r="D68" s="9">
        <v>12</v>
      </c>
      <c r="E68" s="11">
        <f t="shared" si="17"/>
        <v>4037</v>
      </c>
      <c r="F68" s="11">
        <f t="shared" si="15"/>
        <v>15.25</v>
      </c>
      <c r="G68" s="11">
        <v>166000000</v>
      </c>
      <c r="H68" s="35">
        <f>C68/(G68/100000)</f>
        <v>0.11024096385542169</v>
      </c>
      <c r="I68" s="31"/>
      <c r="J68" s="31"/>
      <c r="L68" s="121" t="s">
        <v>280</v>
      </c>
      <c r="M68" s="118">
        <v>54159</v>
      </c>
      <c r="N68" s="118">
        <v>19</v>
      </c>
      <c r="O68" s="119">
        <v>10</v>
      </c>
      <c r="P68" s="118">
        <f t="shared" ref="P68" si="19">M68/O68</f>
        <v>5415.9</v>
      </c>
      <c r="Q68" s="118">
        <f t="shared" ref="Q68" si="20">N68/O68</f>
        <v>1.9</v>
      </c>
    </row>
    <row r="69" spans="1:26" ht="18.5">
      <c r="A69" s="15">
        <v>2020</v>
      </c>
      <c r="B69" s="10">
        <v>46263</v>
      </c>
      <c r="C69" s="9">
        <v>166</v>
      </c>
      <c r="D69" s="9">
        <v>12</v>
      </c>
      <c r="E69" s="11">
        <f t="shared" si="17"/>
        <v>3855.25</v>
      </c>
      <c r="F69" s="11">
        <f t="shared" si="15"/>
        <v>13.833333333333334</v>
      </c>
      <c r="G69" s="11">
        <v>166000000</v>
      </c>
      <c r="H69" s="35">
        <f>C69/(G69/100000)</f>
        <v>0.1</v>
      </c>
      <c r="I69" s="31"/>
      <c r="J69" s="31"/>
      <c r="L69" s="121" t="s">
        <v>20</v>
      </c>
      <c r="M69" s="118">
        <v>3439</v>
      </c>
      <c r="N69" s="118">
        <v>31</v>
      </c>
      <c r="O69" s="119">
        <v>10</v>
      </c>
      <c r="P69" s="118">
        <f>M69/O69</f>
        <v>343.9</v>
      </c>
      <c r="Q69" s="118">
        <f>N69/O69</f>
        <v>3.1</v>
      </c>
      <c r="R69" s="118"/>
      <c r="S69" s="120"/>
      <c r="U69">
        <v>1213</v>
      </c>
      <c r="V69" s="24">
        <f>U69/(R70/100000)</f>
        <v>2.6908597660762181</v>
      </c>
    </row>
    <row r="70" spans="1:26" ht="18.5">
      <c r="A70" s="12">
        <v>2021</v>
      </c>
      <c r="B70" s="13">
        <v>182560</v>
      </c>
      <c r="C70" s="13">
        <v>4016</v>
      </c>
      <c r="D70" s="12">
        <v>4.25</v>
      </c>
      <c r="E70" s="14">
        <f t="shared" si="17"/>
        <v>42955.294117647056</v>
      </c>
      <c r="F70" s="14">
        <f>C70/D70</f>
        <v>944.94117647058829</v>
      </c>
      <c r="G70" s="14">
        <v>277290173</v>
      </c>
      <c r="H70" s="35">
        <f>C70/(G70/100000)</f>
        <v>1.4483023168657332</v>
      </c>
      <c r="I70" s="31"/>
      <c r="J70" s="31"/>
      <c r="L70" s="122" t="s">
        <v>2</v>
      </c>
      <c r="M70" s="123">
        <f>SUM(M66:M69)</f>
        <v>1236485</v>
      </c>
      <c r="N70" s="123">
        <f>SUM(N66:N69)</f>
        <v>1715</v>
      </c>
      <c r="O70" s="124">
        <v>10</v>
      </c>
      <c r="P70" s="123">
        <f>M70/O70</f>
        <v>123648.5</v>
      </c>
      <c r="Q70" s="123">
        <f>N70/O70</f>
        <v>171.5</v>
      </c>
      <c r="R70" s="123">
        <v>45078529</v>
      </c>
      <c r="S70" s="125">
        <f>N70/(R70/100000)</f>
        <v>3.8044719693493105</v>
      </c>
      <c r="V70" t="s">
        <v>266</v>
      </c>
    </row>
    <row r="71" spans="1:26" ht="18.5">
      <c r="A71" s="20" t="s">
        <v>49</v>
      </c>
      <c r="B71" s="43"/>
      <c r="C71" s="7"/>
      <c r="E71" s="7"/>
      <c r="L71" s="126"/>
      <c r="M71" s="126"/>
      <c r="N71" s="126"/>
      <c r="O71" s="126"/>
      <c r="P71" s="126"/>
      <c r="Q71" s="126"/>
      <c r="R71" s="126"/>
      <c r="S71" s="126"/>
    </row>
    <row r="72" spans="1:26" ht="37">
      <c r="H72">
        <v>1.8</v>
      </c>
      <c r="L72" s="113" t="s">
        <v>21</v>
      </c>
      <c r="M72" s="114" t="s">
        <v>9</v>
      </c>
      <c r="N72" s="114" t="s">
        <v>10</v>
      </c>
      <c r="O72" s="114" t="s">
        <v>11</v>
      </c>
      <c r="P72" s="115" t="s">
        <v>13</v>
      </c>
      <c r="Q72" s="115" t="s">
        <v>12</v>
      </c>
      <c r="R72" s="127" t="s">
        <v>35</v>
      </c>
      <c r="S72" s="117" t="s">
        <v>34</v>
      </c>
      <c r="U72" s="19">
        <f>N73/M73</f>
        <v>1.3205634883985918E-3</v>
      </c>
    </row>
    <row r="73" spans="1:26" ht="18.5">
      <c r="H73" s="48">
        <f>H70/H72</f>
        <v>0.80461239825874065</v>
      </c>
      <c r="I73" s="48"/>
      <c r="J73" s="48"/>
      <c r="L73" s="121" t="s">
        <v>18</v>
      </c>
      <c r="M73" s="118">
        <f t="shared" ref="M73:N77" si="21">M66</f>
        <v>833735</v>
      </c>
      <c r="N73" s="118">
        <f t="shared" si="21"/>
        <v>1101</v>
      </c>
      <c r="O73" s="128">
        <v>8</v>
      </c>
      <c r="P73" s="118">
        <f>M73/O73</f>
        <v>104216.875</v>
      </c>
      <c r="Q73" s="118">
        <f t="shared" ref="Q73:Q74" si="22">N73/O73</f>
        <v>137.625</v>
      </c>
      <c r="R73" s="119"/>
      <c r="S73" s="120"/>
      <c r="U73" s="19">
        <f>N74/M74</f>
        <v>1.6340626738364547E-3</v>
      </c>
      <c r="Y73" s="118"/>
      <c r="Z73" s="118"/>
    </row>
    <row r="74" spans="1:26" ht="18.5">
      <c r="L74" s="121" t="s">
        <v>19</v>
      </c>
      <c r="M74" s="118">
        <f t="shared" si="21"/>
        <v>345152</v>
      </c>
      <c r="N74" s="118">
        <f t="shared" si="21"/>
        <v>564</v>
      </c>
      <c r="O74" s="128">
        <v>8</v>
      </c>
      <c r="P74" s="118">
        <f t="shared" ref="P74" si="23">M74/O74</f>
        <v>43144</v>
      </c>
      <c r="Q74" s="118">
        <f t="shared" si="22"/>
        <v>70.5</v>
      </c>
      <c r="R74" s="119"/>
      <c r="S74" s="120"/>
      <c r="Y74" s="118"/>
      <c r="Z74" s="118"/>
    </row>
    <row r="75" spans="1:26" ht="18.5">
      <c r="L75" s="121" t="s">
        <v>280</v>
      </c>
      <c r="M75" s="118">
        <f t="shared" si="21"/>
        <v>54159</v>
      </c>
      <c r="N75" s="118">
        <f t="shared" si="21"/>
        <v>19</v>
      </c>
      <c r="O75" s="128">
        <v>8</v>
      </c>
      <c r="P75" s="118">
        <f t="shared" ref="P75" si="24">M75/O75</f>
        <v>6769.875</v>
      </c>
      <c r="Q75" s="118">
        <f t="shared" ref="Q75" si="25">N75/O75</f>
        <v>2.375</v>
      </c>
      <c r="U75" s="19">
        <f>N76/M76</f>
        <v>9.0142483280023257E-3</v>
      </c>
      <c r="Y75" s="118"/>
      <c r="Z75" s="118"/>
    </row>
    <row r="76" spans="1:26" ht="18.5">
      <c r="L76" s="121" t="s">
        <v>20</v>
      </c>
      <c r="M76" s="118">
        <f t="shared" si="21"/>
        <v>3439</v>
      </c>
      <c r="N76" s="118">
        <f t="shared" si="21"/>
        <v>31</v>
      </c>
      <c r="O76" s="128">
        <v>8</v>
      </c>
      <c r="P76" s="118">
        <f>M76/O76</f>
        <v>429.875</v>
      </c>
      <c r="Q76" s="118">
        <f>N76/O76</f>
        <v>3.875</v>
      </c>
      <c r="R76" s="119"/>
      <c r="S76" s="120"/>
      <c r="T76" s="55">
        <f>N77/M77</f>
        <v>1.386996202946255E-3</v>
      </c>
      <c r="U76">
        <f>U69</f>
        <v>1213</v>
      </c>
      <c r="V76" s="24">
        <f>U76/(R77/100000)</f>
        <v>2.4720440451811392</v>
      </c>
      <c r="Y76" s="118"/>
      <c r="Z76" s="118"/>
    </row>
    <row r="77" spans="1:26" ht="18.5">
      <c r="L77" s="122" t="s">
        <v>2</v>
      </c>
      <c r="M77" s="123">
        <f t="shared" si="21"/>
        <v>1236485</v>
      </c>
      <c r="N77" s="123">
        <f t="shared" si="21"/>
        <v>1715</v>
      </c>
      <c r="O77" s="129">
        <f>O70</f>
        <v>10</v>
      </c>
      <c r="P77" s="123">
        <f>M77/O77</f>
        <v>123648.5</v>
      </c>
      <c r="Q77" s="123">
        <f>N77/O77</f>
        <v>171.5</v>
      </c>
      <c r="R77" s="123">
        <v>49068705</v>
      </c>
      <c r="S77" s="125">
        <f>N77/(R77/100000)</f>
        <v>3.4950993713814129</v>
      </c>
      <c r="T77" s="55"/>
      <c r="V77" s="24"/>
    </row>
    <row r="78" spans="1:26" ht="25.5" customHeight="1">
      <c r="A78" s="16" t="s">
        <v>14</v>
      </c>
      <c r="E78" t="s">
        <v>53</v>
      </c>
      <c r="L78" s="138" t="s">
        <v>281</v>
      </c>
      <c r="M78" s="138"/>
      <c r="N78" s="138"/>
      <c r="O78" s="138"/>
      <c r="P78" s="138"/>
      <c r="Q78" s="138"/>
      <c r="R78" s="138"/>
      <c r="S78" s="138"/>
    </row>
    <row r="79" spans="1:26" ht="43.5">
      <c r="A79" s="15" t="s">
        <v>8</v>
      </c>
      <c r="B79" s="15" t="s">
        <v>9</v>
      </c>
      <c r="C79" s="15" t="s">
        <v>10</v>
      </c>
      <c r="D79" s="15" t="s">
        <v>11</v>
      </c>
      <c r="E79" s="15" t="s">
        <v>13</v>
      </c>
      <c r="F79" s="15" t="s">
        <v>12</v>
      </c>
      <c r="G79" s="38" t="s">
        <v>52</v>
      </c>
      <c r="H79" s="40" t="s">
        <v>34</v>
      </c>
      <c r="I79" s="99"/>
      <c r="J79" s="99"/>
      <c r="R79" s="43">
        <v>2796022</v>
      </c>
      <c r="U79">
        <v>267</v>
      </c>
      <c r="V79" s="24">
        <f>U79/(R79/100000)</f>
        <v>9.5492810857711419</v>
      </c>
    </row>
    <row r="80" spans="1:26">
      <c r="A80" s="15">
        <v>2017</v>
      </c>
      <c r="B80" s="10">
        <v>38911</v>
      </c>
      <c r="C80" s="9">
        <v>165</v>
      </c>
      <c r="D80" s="9">
        <v>12</v>
      </c>
      <c r="E80" s="11">
        <f>B80/D80</f>
        <v>3242.5833333333335</v>
      </c>
      <c r="F80" s="11">
        <f t="shared" ref="F80:F83" si="26">C80/D80</f>
        <v>13.75</v>
      </c>
      <c r="G80" s="11">
        <v>166000000</v>
      </c>
      <c r="H80" s="35">
        <f>C80/(G80/100000)</f>
        <v>9.9397590361445784E-2</v>
      </c>
      <c r="I80" s="31"/>
      <c r="J80" s="31"/>
      <c r="R80" s="43">
        <v>2124395</v>
      </c>
      <c r="U80">
        <v>267</v>
      </c>
      <c r="V80" s="24">
        <f>U80/(R80/100000)</f>
        <v>12.568284146780611</v>
      </c>
    </row>
    <row r="81" spans="1:22">
      <c r="A81" s="15">
        <v>2018</v>
      </c>
      <c r="B81" s="10">
        <v>49138</v>
      </c>
      <c r="C81" s="9">
        <v>165</v>
      </c>
      <c r="D81" s="9">
        <v>12</v>
      </c>
      <c r="E81" s="11">
        <f t="shared" ref="E81:E84" si="27">B81/D81</f>
        <v>4094.8333333333335</v>
      </c>
      <c r="F81" s="11">
        <f t="shared" si="26"/>
        <v>13.75</v>
      </c>
      <c r="G81" s="11">
        <v>166000000</v>
      </c>
      <c r="H81" s="35">
        <f>C81/(G81/100000)</f>
        <v>9.9397590361445784E-2</v>
      </c>
      <c r="I81" s="31"/>
      <c r="J81" s="31"/>
      <c r="R81" s="2">
        <v>300000000</v>
      </c>
      <c r="U81">
        <v>130</v>
      </c>
      <c r="V81" s="24">
        <f>U81/(R81/100000)</f>
        <v>4.3333333333333335E-2</v>
      </c>
    </row>
    <row r="82" spans="1:22">
      <c r="A82" s="15">
        <v>2019</v>
      </c>
      <c r="B82" s="10">
        <v>48444</v>
      </c>
      <c r="C82" s="9">
        <v>183</v>
      </c>
      <c r="D82" s="9">
        <v>12</v>
      </c>
      <c r="E82" s="11">
        <f t="shared" si="27"/>
        <v>4037</v>
      </c>
      <c r="F82" s="11">
        <f t="shared" si="26"/>
        <v>15.25</v>
      </c>
      <c r="G82" s="11">
        <v>166000000</v>
      </c>
      <c r="H82" s="35">
        <f>C82/(G82/100000)</f>
        <v>0.11024096385542169</v>
      </c>
      <c r="I82" s="31"/>
      <c r="J82" s="31"/>
      <c r="K82">
        <v>1213</v>
      </c>
      <c r="L82">
        <v>130</v>
      </c>
      <c r="M82" s="48"/>
    </row>
    <row r="83" spans="1:22">
      <c r="A83" s="15">
        <v>2020</v>
      </c>
      <c r="B83" s="10">
        <v>46263</v>
      </c>
      <c r="C83" s="9">
        <v>166</v>
      </c>
      <c r="D83" s="9">
        <v>12</v>
      </c>
      <c r="E83" s="11">
        <f t="shared" si="27"/>
        <v>3855.25</v>
      </c>
      <c r="F83" s="11">
        <f t="shared" si="26"/>
        <v>13.833333333333334</v>
      </c>
      <c r="G83" s="11">
        <v>166000000</v>
      </c>
      <c r="H83" s="35">
        <f>C83/(G83/100000)</f>
        <v>0.1</v>
      </c>
      <c r="I83" s="31"/>
      <c r="J83" s="31"/>
    </row>
    <row r="84" spans="1:22">
      <c r="A84" s="12">
        <v>2021</v>
      </c>
      <c r="B84" s="13">
        <v>182560</v>
      </c>
      <c r="C84" s="13">
        <v>4016</v>
      </c>
      <c r="D84" s="12">
        <v>4.25</v>
      </c>
      <c r="E84" s="14">
        <f t="shared" si="27"/>
        <v>42955.294117647056</v>
      </c>
      <c r="F84" s="14">
        <f>C84/D84</f>
        <v>944.94117647058829</v>
      </c>
      <c r="G84" s="14">
        <v>125453423</v>
      </c>
      <c r="H84" s="35">
        <f>C84/(G84/100000)</f>
        <v>3.201188061644201</v>
      </c>
      <c r="I84" s="31"/>
      <c r="J84" s="31"/>
    </row>
    <row r="85" spans="1:22">
      <c r="A85" s="20" t="s">
        <v>49</v>
      </c>
      <c r="B85" s="43"/>
      <c r="C85" s="7"/>
      <c r="E85" s="7"/>
    </row>
    <row r="86" spans="1:22">
      <c r="H86">
        <v>1.8</v>
      </c>
    </row>
    <row r="87" spans="1:22">
      <c r="H87" s="48">
        <f>H84/H86</f>
        <v>1.7784378120245561</v>
      </c>
      <c r="I87" s="48"/>
      <c r="J87" s="48"/>
    </row>
    <row r="90" spans="1:22">
      <c r="A90" s="16" t="s">
        <v>14</v>
      </c>
      <c r="E90" t="s">
        <v>53</v>
      </c>
    </row>
    <row r="91" spans="1:22" ht="43.5">
      <c r="A91" s="15" t="s">
        <v>8</v>
      </c>
      <c r="B91" s="15" t="s">
        <v>9</v>
      </c>
      <c r="C91" s="15" t="s">
        <v>10</v>
      </c>
      <c r="D91" s="15" t="s">
        <v>11</v>
      </c>
      <c r="E91" s="15" t="s">
        <v>13</v>
      </c>
      <c r="F91" s="15" t="s">
        <v>12</v>
      </c>
      <c r="G91" s="38" t="s">
        <v>50</v>
      </c>
      <c r="H91" s="40" t="s">
        <v>34</v>
      </c>
      <c r="I91" s="99"/>
      <c r="J91" s="99"/>
    </row>
    <row r="92" spans="1:22">
      <c r="A92" s="15">
        <v>2017</v>
      </c>
      <c r="B92" s="10">
        <v>38911</v>
      </c>
      <c r="C92" s="9">
        <v>165</v>
      </c>
      <c r="D92" s="9">
        <v>12</v>
      </c>
      <c r="E92" s="11">
        <f>B92/D92</f>
        <v>3242.5833333333335</v>
      </c>
      <c r="F92" s="11">
        <f t="shared" ref="F92:F95" si="28">C92/D92</f>
        <v>13.75</v>
      </c>
      <c r="G92" s="11">
        <v>166000000</v>
      </c>
      <c r="H92" s="35">
        <f>C92/(G92/100000)</f>
        <v>9.9397590361445784E-2</v>
      </c>
      <c r="I92" s="31"/>
      <c r="J92" s="31"/>
      <c r="O92" s="50">
        <v>3464997</v>
      </c>
      <c r="P92" s="50">
        <v>167229205</v>
      </c>
      <c r="Q92">
        <f>P92/O92</f>
        <v>48.262438611057959</v>
      </c>
    </row>
    <row r="93" spans="1:22">
      <c r="A93" s="15">
        <v>2018</v>
      </c>
      <c r="B93" s="10">
        <v>49138</v>
      </c>
      <c r="C93" s="9">
        <v>165</v>
      </c>
      <c r="D93" s="9">
        <v>12</v>
      </c>
      <c r="E93" s="11">
        <f t="shared" ref="E93:E96" si="29">B93/D93</f>
        <v>4094.8333333333335</v>
      </c>
      <c r="F93" s="11">
        <f t="shared" si="28"/>
        <v>13.75</v>
      </c>
      <c r="G93" s="11">
        <v>166000000</v>
      </c>
      <c r="H93" s="35">
        <f>C93/(G93/100000)</f>
        <v>9.9397590361445784E-2</v>
      </c>
      <c r="I93" s="31"/>
      <c r="J93" s="31"/>
    </row>
    <row r="94" spans="1:22">
      <c r="A94" s="15">
        <v>2019</v>
      </c>
      <c r="B94" s="10">
        <v>48444</v>
      </c>
      <c r="C94" s="9">
        <v>183</v>
      </c>
      <c r="D94" s="9">
        <v>12</v>
      </c>
      <c r="E94" s="11">
        <f t="shared" si="29"/>
        <v>4037</v>
      </c>
      <c r="F94" s="11">
        <f t="shared" si="28"/>
        <v>15.25</v>
      </c>
      <c r="G94" s="11">
        <v>166000000</v>
      </c>
      <c r="H94" s="35">
        <f>C94/(G94/100000)</f>
        <v>0.11024096385542169</v>
      </c>
      <c r="I94" s="31"/>
      <c r="J94" s="31"/>
      <c r="O94" s="43">
        <v>595101</v>
      </c>
      <c r="P94" s="43">
        <v>33274769</v>
      </c>
      <c r="Q94">
        <f>P94/O94</f>
        <v>55.91449014537028</v>
      </c>
    </row>
    <row r="95" spans="1:22">
      <c r="A95" s="15">
        <v>2020</v>
      </c>
      <c r="B95" s="10">
        <v>46263</v>
      </c>
      <c r="C95" s="9">
        <v>166</v>
      </c>
      <c r="D95" s="9">
        <v>12</v>
      </c>
      <c r="E95" s="11">
        <f t="shared" si="29"/>
        <v>3855.25</v>
      </c>
      <c r="F95" s="11">
        <f t="shared" si="28"/>
        <v>13.833333333333334</v>
      </c>
      <c r="G95" s="11">
        <v>166000000</v>
      </c>
      <c r="H95" s="35">
        <f>C95/(G95/100000)</f>
        <v>0.1</v>
      </c>
      <c r="I95" s="31"/>
      <c r="J95" s="31"/>
    </row>
    <row r="96" spans="1:22">
      <c r="A96" s="12">
        <v>2021</v>
      </c>
      <c r="B96" s="13">
        <v>182560</v>
      </c>
      <c r="C96" s="13">
        <v>4016</v>
      </c>
      <c r="D96" s="12">
        <v>4.25</v>
      </c>
      <c r="E96" s="14">
        <f t="shared" si="29"/>
        <v>42955.294117647056</v>
      </c>
      <c r="F96" s="14">
        <f>C96/D96</f>
        <v>944.94117647058829</v>
      </c>
      <c r="G96" s="14">
        <v>275535207</v>
      </c>
      <c r="H96" s="35">
        <f>C96/(G96/100000)</f>
        <v>1.4575269867418432</v>
      </c>
      <c r="I96" s="31"/>
      <c r="J96" s="31"/>
    </row>
    <row r="97" spans="1:10">
      <c r="A97" s="20" t="s">
        <v>49</v>
      </c>
      <c r="B97" s="43"/>
      <c r="C97" s="7"/>
      <c r="E97" s="7"/>
    </row>
    <row r="98" spans="1:10">
      <c r="H98">
        <v>1.8</v>
      </c>
    </row>
    <row r="99" spans="1:10">
      <c r="H99" s="48">
        <f>H96/H98</f>
        <v>0.80973721485657957</v>
      </c>
      <c r="I99" s="48"/>
      <c r="J99" s="48"/>
    </row>
    <row r="100" spans="1:10">
      <c r="H100" s="48"/>
      <c r="I100" s="48"/>
      <c r="J100" s="48"/>
    </row>
    <row r="101" spans="1:10">
      <c r="H101" s="48"/>
      <c r="I101" s="48"/>
      <c r="J101" s="48"/>
    </row>
    <row r="102" spans="1:10">
      <c r="A102" s="16" t="s">
        <v>14</v>
      </c>
      <c r="E102" t="s">
        <v>54</v>
      </c>
    </row>
    <row r="103" spans="1:10" ht="43.5">
      <c r="A103" s="15" t="s">
        <v>8</v>
      </c>
      <c r="B103" s="15" t="s">
        <v>9</v>
      </c>
      <c r="C103" s="15" t="s">
        <v>10</v>
      </c>
      <c r="D103" s="15" t="s">
        <v>11</v>
      </c>
      <c r="E103" s="15" t="s">
        <v>13</v>
      </c>
      <c r="F103" s="15" t="s">
        <v>12</v>
      </c>
      <c r="G103" s="38" t="s">
        <v>52</v>
      </c>
      <c r="H103" s="40" t="s">
        <v>34</v>
      </c>
      <c r="I103" s="99"/>
      <c r="J103" s="99"/>
    </row>
    <row r="104" spans="1:10">
      <c r="A104" s="15">
        <v>2017</v>
      </c>
      <c r="B104" s="10">
        <v>38911</v>
      </c>
      <c r="C104" s="9">
        <v>165</v>
      </c>
      <c r="D104" s="9">
        <v>12</v>
      </c>
      <c r="E104" s="11">
        <f>B104/D104</f>
        <v>3242.5833333333335</v>
      </c>
      <c r="F104" s="11">
        <f t="shared" ref="F104:F107" si="30">C104/D104</f>
        <v>13.75</v>
      </c>
      <c r="G104" s="11">
        <v>166000000</v>
      </c>
      <c r="H104" s="35">
        <f>C104/(G104/100000)</f>
        <v>9.9397590361445784E-2</v>
      </c>
      <c r="I104" s="31"/>
      <c r="J104" s="31"/>
    </row>
    <row r="105" spans="1:10">
      <c r="A105" s="15">
        <v>2018</v>
      </c>
      <c r="B105" s="10">
        <v>49138</v>
      </c>
      <c r="C105" s="9">
        <v>165</v>
      </c>
      <c r="D105" s="9">
        <v>12</v>
      </c>
      <c r="E105" s="11">
        <f t="shared" ref="E105:E108" si="31">B105/D105</f>
        <v>4094.8333333333335</v>
      </c>
      <c r="F105" s="11">
        <f t="shared" si="30"/>
        <v>13.75</v>
      </c>
      <c r="G105" s="11">
        <v>166000000</v>
      </c>
      <c r="H105" s="35">
        <f>C105/(G105/100000)</f>
        <v>9.9397590361445784E-2</v>
      </c>
      <c r="I105" s="31"/>
      <c r="J105" s="31"/>
    </row>
    <row r="106" spans="1:10">
      <c r="A106" s="15">
        <v>2019</v>
      </c>
      <c r="B106" s="10">
        <v>48444</v>
      </c>
      <c r="C106" s="9">
        <v>183</v>
      </c>
      <c r="D106" s="9">
        <v>12</v>
      </c>
      <c r="E106" s="11">
        <f t="shared" si="31"/>
        <v>4037</v>
      </c>
      <c r="F106" s="11">
        <f t="shared" si="30"/>
        <v>15.25</v>
      </c>
      <c r="G106" s="11">
        <v>166000000</v>
      </c>
      <c r="H106" s="35">
        <f>C106/(G106/100000)</f>
        <v>0.11024096385542169</v>
      </c>
      <c r="I106" s="31"/>
      <c r="J106" s="31"/>
    </row>
    <row r="107" spans="1:10">
      <c r="A107" s="15">
        <v>2020</v>
      </c>
      <c r="B107" s="10">
        <v>46263</v>
      </c>
      <c r="C107" s="9">
        <v>166</v>
      </c>
      <c r="D107" s="9">
        <v>12</v>
      </c>
      <c r="E107" s="11">
        <f t="shared" si="31"/>
        <v>3855.25</v>
      </c>
      <c r="F107" s="11">
        <f t="shared" si="30"/>
        <v>13.833333333333334</v>
      </c>
      <c r="G107" s="11">
        <v>166000000</v>
      </c>
      <c r="H107" s="35">
        <f>C107/(G107/100000)</f>
        <v>0.1</v>
      </c>
      <c r="I107" s="31"/>
      <c r="J107" s="31"/>
    </row>
    <row r="108" spans="1:10">
      <c r="A108" s="12">
        <v>2021</v>
      </c>
      <c r="B108" s="13">
        <v>217717</v>
      </c>
      <c r="C108" s="13">
        <v>4170</v>
      </c>
      <c r="D108" s="12">
        <v>4.5</v>
      </c>
      <c r="E108" s="14">
        <f t="shared" si="31"/>
        <v>48381.555555555555</v>
      </c>
      <c r="F108" s="14">
        <f>C108/D108</f>
        <v>926.66666666666663</v>
      </c>
      <c r="G108" s="14">
        <v>130014175</v>
      </c>
      <c r="H108" s="35">
        <f>C108/(G108/100000)</f>
        <v>3.2073425839913225</v>
      </c>
      <c r="I108" s="31"/>
      <c r="J108" s="31"/>
    </row>
    <row r="109" spans="1:10">
      <c r="A109" s="20" t="s">
        <v>49</v>
      </c>
      <c r="B109" s="43"/>
      <c r="C109" s="7"/>
      <c r="E109" s="7"/>
    </row>
    <row r="110" spans="1:10">
      <c r="H110">
        <v>1.8</v>
      </c>
    </row>
    <row r="111" spans="1:10">
      <c r="H111" s="48">
        <f>H108/H110</f>
        <v>1.7818569911062903</v>
      </c>
      <c r="I111" s="48"/>
      <c r="J111" s="48"/>
    </row>
    <row r="112" spans="1:10">
      <c r="H112" s="48"/>
      <c r="I112" s="48"/>
      <c r="J112" s="48"/>
    </row>
    <row r="114" spans="1:23">
      <c r="A114" s="16" t="s">
        <v>14</v>
      </c>
      <c r="E114" t="s">
        <v>258</v>
      </c>
    </row>
    <row r="115" spans="1:23" ht="43.5">
      <c r="A115" s="15" t="s">
        <v>8</v>
      </c>
      <c r="B115" s="15" t="s">
        <v>9</v>
      </c>
      <c r="C115" s="15" t="s">
        <v>10</v>
      </c>
      <c r="D115" s="15" t="s">
        <v>11</v>
      </c>
      <c r="E115" s="15" t="s">
        <v>13</v>
      </c>
      <c r="F115" s="15" t="s">
        <v>12</v>
      </c>
      <c r="G115" s="38" t="s">
        <v>50</v>
      </c>
      <c r="H115" s="40" t="s">
        <v>34</v>
      </c>
      <c r="I115" s="99"/>
      <c r="J115" s="99"/>
    </row>
    <row r="116" spans="1:23">
      <c r="A116" s="15">
        <v>2017</v>
      </c>
      <c r="B116" s="10">
        <v>38911</v>
      </c>
      <c r="C116" s="9">
        <v>165</v>
      </c>
      <c r="D116" s="9">
        <v>12</v>
      </c>
      <c r="E116" s="11">
        <f>B116/D116</f>
        <v>3242.5833333333335</v>
      </c>
      <c r="F116" s="11">
        <f t="shared" ref="F116:F119" si="32">C116/D116</f>
        <v>13.75</v>
      </c>
      <c r="G116" s="11">
        <v>166000000</v>
      </c>
      <c r="H116" s="35">
        <f>C116/(G116/100000)</f>
        <v>9.9397590361445784E-2</v>
      </c>
      <c r="I116" s="31"/>
      <c r="J116" s="31"/>
    </row>
    <row r="117" spans="1:23">
      <c r="A117" s="15">
        <v>2018</v>
      </c>
      <c r="B117" s="10">
        <v>49138</v>
      </c>
      <c r="C117" s="9">
        <v>165</v>
      </c>
      <c r="D117" s="9">
        <v>12</v>
      </c>
      <c r="E117" s="11">
        <f t="shared" ref="E117:E120" si="33">B117/D117</f>
        <v>4094.8333333333335</v>
      </c>
      <c r="F117" s="11">
        <f t="shared" si="32"/>
        <v>13.75</v>
      </c>
      <c r="G117" s="11">
        <v>166000000</v>
      </c>
      <c r="H117" s="35">
        <f>C117/(G117/100000)</f>
        <v>9.9397590361445784E-2</v>
      </c>
      <c r="I117" s="31"/>
      <c r="J117" s="31"/>
    </row>
    <row r="118" spans="1:23">
      <c r="A118" s="15">
        <v>2019</v>
      </c>
      <c r="B118" s="10">
        <v>48444</v>
      </c>
      <c r="C118" s="9">
        <v>183</v>
      </c>
      <c r="D118" s="9">
        <v>12</v>
      </c>
      <c r="E118" s="11">
        <f t="shared" si="33"/>
        <v>4037</v>
      </c>
      <c r="F118" s="11">
        <f t="shared" si="32"/>
        <v>15.25</v>
      </c>
      <c r="G118" s="11">
        <v>166000000</v>
      </c>
      <c r="H118" s="35">
        <f>C118/(G118/100000)</f>
        <v>0.11024096385542169</v>
      </c>
      <c r="I118" s="31"/>
      <c r="J118" s="31"/>
    </row>
    <row r="119" spans="1:23">
      <c r="A119" s="15">
        <v>2020</v>
      </c>
      <c r="B119" s="10">
        <v>46263</v>
      </c>
      <c r="C119" s="9">
        <v>166</v>
      </c>
      <c r="D119" s="9">
        <v>12</v>
      </c>
      <c r="E119" s="11">
        <f t="shared" si="33"/>
        <v>3855.25</v>
      </c>
      <c r="F119" s="11">
        <f t="shared" si="32"/>
        <v>13.833333333333334</v>
      </c>
      <c r="G119" s="11">
        <v>166000000</v>
      </c>
      <c r="H119" s="35">
        <f>C119/(G119/100000)</f>
        <v>0.1</v>
      </c>
      <c r="I119" s="31"/>
      <c r="J119" s="31"/>
    </row>
    <row r="120" spans="1:23">
      <c r="A120" s="12">
        <v>2021</v>
      </c>
      <c r="B120" s="13">
        <v>252523</v>
      </c>
      <c r="C120" s="13">
        <v>4372</v>
      </c>
      <c r="D120" s="12">
        <v>4.25</v>
      </c>
      <c r="E120" s="14">
        <f t="shared" si="33"/>
        <v>59417.176470588238</v>
      </c>
      <c r="F120" s="14">
        <f>C120/D120</f>
        <v>1028.7058823529412</v>
      </c>
      <c r="G120" s="14">
        <v>296404240</v>
      </c>
      <c r="H120" s="35">
        <f>C120/(G120/100000)</f>
        <v>1.4750126381457973</v>
      </c>
      <c r="I120" s="31"/>
      <c r="J120" s="31"/>
    </row>
    <row r="121" spans="1:23">
      <c r="A121" s="20" t="s">
        <v>49</v>
      </c>
      <c r="B121" s="43"/>
      <c r="C121" s="7"/>
      <c r="E121" s="7"/>
    </row>
    <row r="122" spans="1:23">
      <c r="H122">
        <v>1.8</v>
      </c>
    </row>
    <row r="123" spans="1:23">
      <c r="H123" s="48">
        <f>H120/H122</f>
        <v>0.81945146563655402</v>
      </c>
      <c r="I123" s="48"/>
      <c r="J123" s="48"/>
    </row>
    <row r="126" spans="1:23">
      <c r="A126" s="16" t="s">
        <v>14</v>
      </c>
      <c r="E126" t="s">
        <v>258</v>
      </c>
      <c r="P126" s="16" t="s">
        <v>14</v>
      </c>
      <c r="T126" t="s">
        <v>259</v>
      </c>
    </row>
    <row r="127" spans="1:23" ht="43.5">
      <c r="A127" s="15" t="s">
        <v>8</v>
      </c>
      <c r="B127" s="15" t="s">
        <v>9</v>
      </c>
      <c r="C127" s="15" t="s">
        <v>10</v>
      </c>
      <c r="D127" s="15" t="s">
        <v>11</v>
      </c>
      <c r="E127" s="15" t="s">
        <v>13</v>
      </c>
      <c r="F127" s="15" t="s">
        <v>12</v>
      </c>
      <c r="G127" s="38" t="s">
        <v>52</v>
      </c>
      <c r="H127" s="40" t="s">
        <v>34</v>
      </c>
      <c r="I127" s="99"/>
      <c r="J127" s="99"/>
      <c r="P127" s="15" t="s">
        <v>8</v>
      </c>
      <c r="Q127" s="15" t="s">
        <v>9</v>
      </c>
      <c r="R127" s="15" t="s">
        <v>10</v>
      </c>
      <c r="S127" s="15" t="s">
        <v>11</v>
      </c>
      <c r="T127" s="15" t="s">
        <v>13</v>
      </c>
      <c r="U127" s="15" t="s">
        <v>12</v>
      </c>
      <c r="V127" s="38" t="s">
        <v>52</v>
      </c>
      <c r="W127" s="40" t="s">
        <v>34</v>
      </c>
    </row>
    <row r="128" spans="1:23">
      <c r="A128" s="15">
        <v>2017</v>
      </c>
      <c r="B128" s="10">
        <v>38911</v>
      </c>
      <c r="C128" s="9">
        <v>165</v>
      </c>
      <c r="D128" s="9">
        <v>12</v>
      </c>
      <c r="E128" s="11">
        <f>B128/D128</f>
        <v>3242.5833333333335</v>
      </c>
      <c r="F128" s="11">
        <f t="shared" ref="F128:F131" si="34">C128/D128</f>
        <v>13.75</v>
      </c>
      <c r="G128" s="11">
        <v>166000000</v>
      </c>
      <c r="H128" s="35">
        <f>C128/(G128/100000)</f>
        <v>9.9397590361445784E-2</v>
      </c>
      <c r="I128" s="31"/>
      <c r="J128" s="31"/>
      <c r="P128" s="15">
        <v>2017</v>
      </c>
      <c r="Q128" s="10">
        <v>38911</v>
      </c>
      <c r="R128" s="9">
        <v>165</v>
      </c>
      <c r="S128" s="9">
        <v>12</v>
      </c>
      <c r="T128" s="11">
        <f>Q128/S128</f>
        <v>3242.5833333333335</v>
      </c>
      <c r="U128" s="11">
        <f t="shared" ref="U128:U131" si="35">R128/S128</f>
        <v>13.75</v>
      </c>
      <c r="V128" s="11">
        <v>166000000</v>
      </c>
      <c r="W128" s="35">
        <f>R128/(V128/100000)</f>
        <v>9.9397590361445784E-2</v>
      </c>
    </row>
    <row r="129" spans="1:36">
      <c r="A129" s="15">
        <v>2018</v>
      </c>
      <c r="B129" s="10">
        <v>49138</v>
      </c>
      <c r="C129" s="9">
        <v>165</v>
      </c>
      <c r="D129" s="9">
        <v>12</v>
      </c>
      <c r="E129" s="11">
        <f t="shared" ref="E129:E132" si="36">B129/D129</f>
        <v>4094.8333333333335</v>
      </c>
      <c r="F129" s="11">
        <f t="shared" si="34"/>
        <v>13.75</v>
      </c>
      <c r="G129" s="11">
        <v>166000000</v>
      </c>
      <c r="H129" s="35">
        <f>C129/(G129/100000)</f>
        <v>9.9397590361445784E-2</v>
      </c>
      <c r="I129" s="31"/>
      <c r="J129" s="31"/>
      <c r="P129" s="15">
        <v>2018</v>
      </c>
      <c r="Q129" s="10">
        <v>49138</v>
      </c>
      <c r="R129" s="9">
        <v>165</v>
      </c>
      <c r="S129" s="9">
        <v>12</v>
      </c>
      <c r="T129" s="11">
        <f t="shared" ref="T129:T132" si="37">Q129/S129</f>
        <v>4094.8333333333335</v>
      </c>
      <c r="U129" s="11">
        <f t="shared" si="35"/>
        <v>13.75</v>
      </c>
      <c r="V129" s="11">
        <v>166000000</v>
      </c>
      <c r="W129" s="35">
        <f>R129/(V129/100000)</f>
        <v>9.9397590361445784E-2</v>
      </c>
    </row>
    <row r="130" spans="1:36">
      <c r="A130" s="15">
        <v>2019</v>
      </c>
      <c r="B130" s="10">
        <v>48444</v>
      </c>
      <c r="C130" s="9">
        <v>183</v>
      </c>
      <c r="D130" s="9">
        <v>12</v>
      </c>
      <c r="E130" s="11">
        <f t="shared" si="36"/>
        <v>4037</v>
      </c>
      <c r="F130" s="11">
        <f t="shared" si="34"/>
        <v>15.25</v>
      </c>
      <c r="G130" s="11">
        <v>166000000</v>
      </c>
      <c r="H130" s="35">
        <f>C130/(G130/100000)</f>
        <v>0.11024096385542169</v>
      </c>
      <c r="I130" s="31"/>
      <c r="J130" s="31"/>
      <c r="P130" s="15">
        <v>2019</v>
      </c>
      <c r="Q130" s="10">
        <v>48444</v>
      </c>
      <c r="R130" s="9">
        <v>183</v>
      </c>
      <c r="S130" s="9">
        <v>12</v>
      </c>
      <c r="T130" s="11">
        <f t="shared" si="37"/>
        <v>4037</v>
      </c>
      <c r="U130" s="11">
        <f t="shared" si="35"/>
        <v>15.25</v>
      </c>
      <c r="V130" s="11">
        <v>166000000</v>
      </c>
      <c r="W130" s="35">
        <f>R130/(V130/100000)</f>
        <v>0.11024096385542169</v>
      </c>
    </row>
    <row r="131" spans="1:36">
      <c r="A131" s="15">
        <v>2020</v>
      </c>
      <c r="B131" s="10">
        <v>46263</v>
      </c>
      <c r="C131" s="9">
        <v>166</v>
      </c>
      <c r="D131" s="9">
        <v>12</v>
      </c>
      <c r="E131" s="11">
        <f t="shared" si="36"/>
        <v>3855.25</v>
      </c>
      <c r="F131" s="11">
        <f t="shared" si="34"/>
        <v>13.833333333333334</v>
      </c>
      <c r="G131" s="11">
        <v>166000000</v>
      </c>
      <c r="H131" s="35">
        <f>C131/(G131/100000)</f>
        <v>0.1</v>
      </c>
      <c r="I131" s="31"/>
      <c r="J131" s="31"/>
      <c r="P131" s="15">
        <v>2020</v>
      </c>
      <c r="Q131" s="10">
        <v>46263</v>
      </c>
      <c r="R131" s="9">
        <v>166</v>
      </c>
      <c r="S131" s="9">
        <v>12</v>
      </c>
      <c r="T131" s="11">
        <f t="shared" si="37"/>
        <v>3855.25</v>
      </c>
      <c r="U131" s="11">
        <f t="shared" si="35"/>
        <v>13.833333333333334</v>
      </c>
      <c r="V131" s="11">
        <v>166000000</v>
      </c>
      <c r="W131" s="35">
        <f>R131/(V131/100000)</f>
        <v>0.1</v>
      </c>
    </row>
    <row r="132" spans="1:36">
      <c r="A132" s="12">
        <v>2021</v>
      </c>
      <c r="B132" s="13">
        <v>252523</v>
      </c>
      <c r="C132" s="13">
        <v>4372</v>
      </c>
      <c r="D132" s="12">
        <v>4.75</v>
      </c>
      <c r="E132" s="14">
        <f t="shared" si="36"/>
        <v>53162.73684210526</v>
      </c>
      <c r="F132" s="14">
        <f>C132/D132</f>
        <v>920.42105263157896</v>
      </c>
      <c r="G132" s="14">
        <v>135867425</v>
      </c>
      <c r="H132" s="35">
        <f>C132/(G132/100000)</f>
        <v>3.2178426874580128</v>
      </c>
      <c r="I132" s="31"/>
      <c r="J132" s="31"/>
      <c r="L132" s="24">
        <f>G132/B132</f>
        <v>538.0398023150367</v>
      </c>
      <c r="M132" s="24">
        <f>G132/C132</f>
        <v>31076.721180237877</v>
      </c>
      <c r="P132" s="12">
        <v>2021</v>
      </c>
      <c r="Q132" s="13">
        <v>262521</v>
      </c>
      <c r="R132" s="13">
        <v>4406</v>
      </c>
      <c r="S132" s="12">
        <v>4.75</v>
      </c>
      <c r="T132" s="14">
        <f t="shared" si="37"/>
        <v>55267.57894736842</v>
      </c>
      <c r="U132" s="14">
        <f>R132/S132</f>
        <v>927.57894736842104</v>
      </c>
      <c r="V132" s="14">
        <v>136644618</v>
      </c>
      <c r="W132" s="35">
        <f>R132/(V132/100000)</f>
        <v>3.2244226406341157</v>
      </c>
      <c r="Y132" s="24">
        <f>V132/Q132</f>
        <v>520.509284971488</v>
      </c>
      <c r="Z132" s="24">
        <f>V132/R132</f>
        <v>31013.304130730823</v>
      </c>
    </row>
    <row r="133" spans="1:36">
      <c r="A133" s="20" t="s">
        <v>49</v>
      </c>
      <c r="B133" s="43"/>
      <c r="C133" s="7"/>
      <c r="E133" s="7"/>
      <c r="P133" s="20" t="s">
        <v>49</v>
      </c>
      <c r="Q133" s="43"/>
      <c r="R133" s="7"/>
      <c r="T133" s="7"/>
    </row>
    <row r="134" spans="1:36">
      <c r="H134">
        <v>1.8</v>
      </c>
      <c r="W134">
        <v>1.8</v>
      </c>
    </row>
    <row r="135" spans="1:36">
      <c r="H135" s="48">
        <f>H132/H134</f>
        <v>1.7876903819211183</v>
      </c>
      <c r="I135" s="48"/>
      <c r="J135" s="48"/>
      <c r="W135" s="48">
        <f>W132/W134</f>
        <v>1.7913459114633976</v>
      </c>
    </row>
    <row r="138" spans="1:36">
      <c r="A138" s="87" t="s">
        <v>14</v>
      </c>
      <c r="B138" s="88"/>
      <c r="C138" s="88"/>
      <c r="D138" s="88"/>
      <c r="E138" s="88" t="s">
        <v>288</v>
      </c>
      <c r="F138" s="88"/>
      <c r="G138" s="88"/>
      <c r="H138" s="88"/>
      <c r="I138" s="88"/>
      <c r="J138" s="88"/>
      <c r="V138" s="16" t="s">
        <v>14</v>
      </c>
      <c r="Z138" t="str">
        <f>E138</f>
        <v>As of October 15th, 2021</v>
      </c>
    </row>
    <row r="139" spans="1:36" ht="30" customHeight="1">
      <c r="A139" s="89" t="s">
        <v>8</v>
      </c>
      <c r="B139" s="89" t="s">
        <v>9</v>
      </c>
      <c r="C139" s="79" t="s">
        <v>10</v>
      </c>
      <c r="D139" s="79" t="s">
        <v>11</v>
      </c>
      <c r="E139" s="79" t="s">
        <v>13</v>
      </c>
      <c r="F139" s="79" t="s">
        <v>12</v>
      </c>
      <c r="G139" s="80" t="s">
        <v>50</v>
      </c>
      <c r="H139" s="81" t="s">
        <v>34</v>
      </c>
      <c r="I139" s="80" t="s">
        <v>267</v>
      </c>
      <c r="J139" s="80" t="s">
        <v>268</v>
      </c>
      <c r="K139" s="65" t="s">
        <v>252</v>
      </c>
      <c r="L139" s="64" t="s">
        <v>251</v>
      </c>
      <c r="V139" s="79" t="s">
        <v>8</v>
      </c>
      <c r="W139" s="79" t="s">
        <v>9</v>
      </c>
      <c r="X139" s="79" t="s">
        <v>10</v>
      </c>
      <c r="Y139" s="79" t="s">
        <v>11</v>
      </c>
      <c r="Z139" s="79" t="s">
        <v>13</v>
      </c>
      <c r="AA139" s="79" t="s">
        <v>12</v>
      </c>
      <c r="AB139" s="80" t="s">
        <v>260</v>
      </c>
      <c r="AC139" s="81" t="s">
        <v>34</v>
      </c>
      <c r="AD139" s="80" t="s">
        <v>267</v>
      </c>
      <c r="AE139" s="80" t="s">
        <v>268</v>
      </c>
      <c r="AI139" s="65" t="s">
        <v>252</v>
      </c>
      <c r="AJ139" s="64" t="s">
        <v>251</v>
      </c>
    </row>
    <row r="140" spans="1:36">
      <c r="A140" s="89">
        <f t="shared" ref="A140:A148" si="38">A141-1</f>
        <v>1990</v>
      </c>
      <c r="B140" s="90">
        <v>2012</v>
      </c>
      <c r="C140" s="102">
        <v>76</v>
      </c>
      <c r="D140" s="91">
        <v>12</v>
      </c>
      <c r="E140" s="92">
        <f t="shared" ref="E140:E148" si="39">B140/D140</f>
        <v>167.66666666666666</v>
      </c>
      <c r="F140" s="92">
        <f t="shared" ref="F140:F148" si="40">C140/D140</f>
        <v>6.333333333333333</v>
      </c>
      <c r="G140" s="92">
        <v>166000000</v>
      </c>
      <c r="H140" s="93">
        <f t="shared" ref="H140:H148" si="41">C140/(G140/100000)</f>
        <v>4.5783132530120479E-2</v>
      </c>
      <c r="I140" s="98">
        <f t="shared" ref="I140:I170" si="42">G140/B140</f>
        <v>82504.970178926436</v>
      </c>
      <c r="J140" s="98">
        <f t="shared" ref="J140:J170" si="43">G140/C140</f>
        <v>2184210.5263157897</v>
      </c>
      <c r="K140" s="43">
        <f>B140</f>
        <v>2012</v>
      </c>
      <c r="L140" s="3">
        <f>C140</f>
        <v>76</v>
      </c>
      <c r="V140" s="79">
        <f t="shared" ref="V140:V156" si="44">V141-1</f>
        <v>1990</v>
      </c>
      <c r="W140" s="90">
        <v>2012</v>
      </c>
      <c r="X140" s="91">
        <v>76</v>
      </c>
      <c r="Y140" s="91">
        <v>12</v>
      </c>
      <c r="Z140" s="92">
        <f t="shared" ref="Z140:Z163" si="45">W140/Y140</f>
        <v>167.66666666666666</v>
      </c>
      <c r="AA140" s="92">
        <f t="shared" ref="AA140:AA170" si="46">X140/Y140</f>
        <v>6.333333333333333</v>
      </c>
      <c r="AB140" s="92">
        <v>166000000</v>
      </c>
      <c r="AC140" s="93">
        <f t="shared" ref="AC140:AC170" si="47">X140/(AB140/100000)</f>
        <v>4.5783132530120479E-2</v>
      </c>
      <c r="AD140" s="98">
        <f t="shared" ref="AD140:AD170" si="48">AB140/W140</f>
        <v>82504.970178926436</v>
      </c>
      <c r="AE140" s="98">
        <f t="shared" ref="AE140:AE170" si="49">AB140/X140</f>
        <v>2184210.5263157897</v>
      </c>
      <c r="AI140" s="43">
        <f>W140</f>
        <v>2012</v>
      </c>
      <c r="AJ140" s="3">
        <f>X140</f>
        <v>76</v>
      </c>
    </row>
    <row r="141" spans="1:36">
      <c r="A141" s="89">
        <f t="shared" si="38"/>
        <v>1991</v>
      </c>
      <c r="B141" s="90">
        <v>9932</v>
      </c>
      <c r="C141" s="102">
        <v>160</v>
      </c>
      <c r="D141" s="91">
        <v>12</v>
      </c>
      <c r="E141" s="92">
        <f t="shared" si="39"/>
        <v>827.66666666666663</v>
      </c>
      <c r="F141" s="92">
        <f t="shared" si="40"/>
        <v>13.333333333333334</v>
      </c>
      <c r="G141" s="92">
        <v>166000000</v>
      </c>
      <c r="H141" s="93">
        <f t="shared" si="41"/>
        <v>9.6385542168674704E-2</v>
      </c>
      <c r="I141" s="98">
        <f t="shared" si="42"/>
        <v>16713.652839307291</v>
      </c>
      <c r="J141" s="98">
        <f t="shared" si="43"/>
        <v>1037500</v>
      </c>
      <c r="K141">
        <f t="shared" ref="K141:K149" si="50">B141+K140</f>
        <v>11944</v>
      </c>
      <c r="L141" s="3">
        <f>C141+L140</f>
        <v>236</v>
      </c>
      <c r="V141" s="79">
        <f t="shared" si="44"/>
        <v>1991</v>
      </c>
      <c r="W141" s="90">
        <v>9932</v>
      </c>
      <c r="X141" s="91">
        <v>160</v>
      </c>
      <c r="Y141" s="91">
        <v>12</v>
      </c>
      <c r="Z141" s="92">
        <f t="shared" si="45"/>
        <v>827.66666666666663</v>
      </c>
      <c r="AA141" s="92">
        <f t="shared" si="46"/>
        <v>13.333333333333334</v>
      </c>
      <c r="AB141" s="92">
        <v>166000000</v>
      </c>
      <c r="AC141" s="93">
        <f t="shared" si="47"/>
        <v>9.6385542168674704E-2</v>
      </c>
      <c r="AD141" s="98">
        <f t="shared" si="48"/>
        <v>16713.652839307291</v>
      </c>
      <c r="AE141" s="98">
        <f t="shared" si="49"/>
        <v>1037500</v>
      </c>
      <c r="AI141">
        <f t="shared" ref="AI141:AJ143" si="51">W141+AI140</f>
        <v>11944</v>
      </c>
      <c r="AJ141" s="3">
        <f t="shared" si="51"/>
        <v>236</v>
      </c>
    </row>
    <row r="142" spans="1:36">
      <c r="A142" s="89">
        <f t="shared" si="38"/>
        <v>1992</v>
      </c>
      <c r="B142" s="90">
        <v>10692</v>
      </c>
      <c r="C142" s="102">
        <v>218</v>
      </c>
      <c r="D142" s="91">
        <v>12</v>
      </c>
      <c r="E142" s="92">
        <f t="shared" si="39"/>
        <v>891</v>
      </c>
      <c r="F142" s="92">
        <f t="shared" si="40"/>
        <v>18.166666666666668</v>
      </c>
      <c r="G142" s="92">
        <v>166000000</v>
      </c>
      <c r="H142" s="93">
        <f t="shared" si="41"/>
        <v>0.13132530120481928</v>
      </c>
      <c r="I142" s="98">
        <f t="shared" si="42"/>
        <v>15525.626636737748</v>
      </c>
      <c r="J142" s="98">
        <f t="shared" si="43"/>
        <v>761467.88990825682</v>
      </c>
      <c r="K142">
        <f t="shared" si="50"/>
        <v>22636</v>
      </c>
      <c r="L142" s="3">
        <f>C142+L141</f>
        <v>454</v>
      </c>
      <c r="V142" s="79">
        <f t="shared" si="44"/>
        <v>1992</v>
      </c>
      <c r="W142" s="90">
        <v>10692</v>
      </c>
      <c r="X142" s="91">
        <v>218</v>
      </c>
      <c r="Y142" s="91">
        <v>12</v>
      </c>
      <c r="Z142" s="92">
        <f t="shared" si="45"/>
        <v>891</v>
      </c>
      <c r="AA142" s="92">
        <f t="shared" si="46"/>
        <v>18.166666666666668</v>
      </c>
      <c r="AB142" s="92">
        <v>166000000</v>
      </c>
      <c r="AC142" s="93">
        <f t="shared" si="47"/>
        <v>0.13132530120481928</v>
      </c>
      <c r="AD142" s="98">
        <f t="shared" si="48"/>
        <v>15525.626636737748</v>
      </c>
      <c r="AE142" s="98">
        <f t="shared" si="49"/>
        <v>761467.88990825682</v>
      </c>
      <c r="AI142">
        <f t="shared" si="51"/>
        <v>22636</v>
      </c>
      <c r="AJ142" s="3">
        <f t="shared" si="51"/>
        <v>454</v>
      </c>
    </row>
    <row r="143" spans="1:36">
      <c r="A143" s="89">
        <f t="shared" si="38"/>
        <v>1993</v>
      </c>
      <c r="B143" s="90">
        <v>10147</v>
      </c>
      <c r="C143" s="102">
        <v>219</v>
      </c>
      <c r="D143" s="91">
        <v>12</v>
      </c>
      <c r="E143" s="92">
        <f t="shared" si="39"/>
        <v>845.58333333333337</v>
      </c>
      <c r="F143" s="92">
        <f t="shared" si="40"/>
        <v>18.25</v>
      </c>
      <c r="G143" s="92">
        <v>166000000</v>
      </c>
      <c r="H143" s="93">
        <f t="shared" si="41"/>
        <v>0.13192771084337349</v>
      </c>
      <c r="I143" s="98">
        <f t="shared" si="42"/>
        <v>16359.515127623928</v>
      </c>
      <c r="J143" s="98">
        <f t="shared" si="43"/>
        <v>757990.86757990869</v>
      </c>
      <c r="K143">
        <f t="shared" si="50"/>
        <v>32783</v>
      </c>
      <c r="L143" s="3">
        <f>C143+L142</f>
        <v>673</v>
      </c>
      <c r="V143" s="79">
        <f t="shared" si="44"/>
        <v>1993</v>
      </c>
      <c r="W143" s="90">
        <v>10147</v>
      </c>
      <c r="X143" s="91">
        <v>219</v>
      </c>
      <c r="Y143" s="91">
        <v>12</v>
      </c>
      <c r="Z143" s="92">
        <f t="shared" si="45"/>
        <v>845.58333333333337</v>
      </c>
      <c r="AA143" s="92">
        <f t="shared" si="46"/>
        <v>18.25</v>
      </c>
      <c r="AB143" s="92">
        <v>166000000</v>
      </c>
      <c r="AC143" s="93">
        <f t="shared" si="47"/>
        <v>0.13192771084337349</v>
      </c>
      <c r="AD143" s="98">
        <f t="shared" si="48"/>
        <v>16359.515127623928</v>
      </c>
      <c r="AE143" s="98">
        <f t="shared" si="49"/>
        <v>757990.86757990869</v>
      </c>
      <c r="AI143">
        <f t="shared" si="51"/>
        <v>32783</v>
      </c>
      <c r="AJ143" s="3">
        <f t="shared" si="51"/>
        <v>673</v>
      </c>
    </row>
    <row r="144" spans="1:36">
      <c r="A144" s="89">
        <f t="shared" si="38"/>
        <v>1994</v>
      </c>
      <c r="B144" s="90">
        <v>10193</v>
      </c>
      <c r="C144" s="102">
        <v>223</v>
      </c>
      <c r="D144" s="91">
        <v>12</v>
      </c>
      <c r="E144" s="92">
        <f t="shared" si="39"/>
        <v>849.41666666666663</v>
      </c>
      <c r="F144" s="92">
        <f t="shared" si="40"/>
        <v>18.583333333333332</v>
      </c>
      <c r="G144" s="92">
        <v>166000000</v>
      </c>
      <c r="H144" s="93">
        <f t="shared" si="41"/>
        <v>0.13433734939759037</v>
      </c>
      <c r="I144" s="98">
        <f t="shared" si="42"/>
        <v>16285.686255273227</v>
      </c>
      <c r="J144" s="98">
        <f t="shared" si="43"/>
        <v>744394.61883408076</v>
      </c>
      <c r="K144">
        <f t="shared" si="50"/>
        <v>42976</v>
      </c>
      <c r="L144" s="3">
        <f t="shared" ref="L144:L170" si="52">C143+L143</f>
        <v>892</v>
      </c>
      <c r="V144" s="79">
        <f t="shared" si="44"/>
        <v>1994</v>
      </c>
      <c r="W144" s="90">
        <v>10193</v>
      </c>
      <c r="X144" s="91">
        <v>223</v>
      </c>
      <c r="Y144" s="91">
        <v>12</v>
      </c>
      <c r="Z144" s="92">
        <f t="shared" si="45"/>
        <v>849.41666666666663</v>
      </c>
      <c r="AA144" s="92">
        <f t="shared" si="46"/>
        <v>18.583333333333332</v>
      </c>
      <c r="AB144" s="92">
        <v>166000000</v>
      </c>
      <c r="AC144" s="93">
        <f t="shared" si="47"/>
        <v>0.13433734939759037</v>
      </c>
      <c r="AD144" s="98">
        <f t="shared" si="48"/>
        <v>16285.686255273227</v>
      </c>
      <c r="AE144" s="98">
        <f t="shared" si="49"/>
        <v>744394.61883408076</v>
      </c>
      <c r="AI144">
        <f t="shared" ref="AI144:AI171" si="53">W144+AI143</f>
        <v>42976</v>
      </c>
      <c r="AJ144" s="3">
        <f t="shared" ref="AJ144:AJ171" si="54">X143+AJ143</f>
        <v>892</v>
      </c>
    </row>
    <row r="145" spans="1:36">
      <c r="A145" s="89">
        <f t="shared" si="38"/>
        <v>1995</v>
      </c>
      <c r="B145" s="90">
        <v>10001</v>
      </c>
      <c r="C145" s="102">
        <v>140</v>
      </c>
      <c r="D145" s="91">
        <v>12</v>
      </c>
      <c r="E145" s="92">
        <f t="shared" si="39"/>
        <v>833.41666666666663</v>
      </c>
      <c r="F145" s="92">
        <f t="shared" si="40"/>
        <v>11.666666666666666</v>
      </c>
      <c r="G145" s="92">
        <v>166000000</v>
      </c>
      <c r="H145" s="93">
        <f t="shared" si="41"/>
        <v>8.4337349397590355E-2</v>
      </c>
      <c r="I145" s="98">
        <f t="shared" si="42"/>
        <v>16598.340165983402</v>
      </c>
      <c r="J145" s="98">
        <f t="shared" si="43"/>
        <v>1185714.2857142857</v>
      </c>
      <c r="K145">
        <f t="shared" si="50"/>
        <v>52977</v>
      </c>
      <c r="L145" s="3">
        <f t="shared" si="52"/>
        <v>1115</v>
      </c>
      <c r="V145" s="79">
        <f t="shared" si="44"/>
        <v>1995</v>
      </c>
      <c r="W145" s="90">
        <v>10001</v>
      </c>
      <c r="X145" s="91">
        <v>140</v>
      </c>
      <c r="Y145" s="91">
        <v>12</v>
      </c>
      <c r="Z145" s="92">
        <f t="shared" si="45"/>
        <v>833.41666666666663</v>
      </c>
      <c r="AA145" s="92">
        <f t="shared" si="46"/>
        <v>11.666666666666666</v>
      </c>
      <c r="AB145" s="92">
        <v>166000000</v>
      </c>
      <c r="AC145" s="93">
        <f t="shared" si="47"/>
        <v>8.4337349397590355E-2</v>
      </c>
      <c r="AD145" s="98">
        <f t="shared" si="48"/>
        <v>16598.340165983402</v>
      </c>
      <c r="AE145" s="98">
        <f t="shared" si="49"/>
        <v>1185714.2857142857</v>
      </c>
      <c r="AI145">
        <f t="shared" si="53"/>
        <v>52977</v>
      </c>
      <c r="AJ145" s="3">
        <f t="shared" si="54"/>
        <v>1115</v>
      </c>
    </row>
    <row r="146" spans="1:36">
      <c r="A146" s="89">
        <f t="shared" si="38"/>
        <v>1996</v>
      </c>
      <c r="B146" s="90">
        <v>10771</v>
      </c>
      <c r="C146" s="102">
        <v>123</v>
      </c>
      <c r="D146" s="91">
        <v>12</v>
      </c>
      <c r="E146" s="92">
        <f t="shared" si="39"/>
        <v>897.58333333333337</v>
      </c>
      <c r="F146" s="92">
        <f t="shared" si="40"/>
        <v>10.25</v>
      </c>
      <c r="G146" s="92">
        <v>166000000</v>
      </c>
      <c r="H146" s="93">
        <f t="shared" si="41"/>
        <v>7.4096385542168672E-2</v>
      </c>
      <c r="I146" s="98">
        <f t="shared" si="42"/>
        <v>15411.753783307027</v>
      </c>
      <c r="J146" s="98">
        <f t="shared" si="43"/>
        <v>1349593.4959349593</v>
      </c>
      <c r="K146">
        <f t="shared" si="50"/>
        <v>63748</v>
      </c>
      <c r="L146" s="3">
        <f t="shared" si="52"/>
        <v>1255</v>
      </c>
      <c r="V146" s="79">
        <f t="shared" si="44"/>
        <v>1996</v>
      </c>
      <c r="W146" s="90">
        <v>10771</v>
      </c>
      <c r="X146" s="91">
        <v>123</v>
      </c>
      <c r="Y146" s="91">
        <v>12</v>
      </c>
      <c r="Z146" s="92">
        <f t="shared" si="45"/>
        <v>897.58333333333337</v>
      </c>
      <c r="AA146" s="92">
        <f t="shared" si="46"/>
        <v>10.25</v>
      </c>
      <c r="AB146" s="92">
        <v>166000000</v>
      </c>
      <c r="AC146" s="93">
        <f t="shared" si="47"/>
        <v>7.4096385542168672E-2</v>
      </c>
      <c r="AD146" s="98">
        <f t="shared" si="48"/>
        <v>15411.753783307027</v>
      </c>
      <c r="AE146" s="98">
        <f t="shared" si="49"/>
        <v>1349593.4959349593</v>
      </c>
      <c r="AI146">
        <f t="shared" si="53"/>
        <v>63748</v>
      </c>
      <c r="AJ146" s="3">
        <f t="shared" si="54"/>
        <v>1255</v>
      </c>
    </row>
    <row r="147" spans="1:36">
      <c r="A147" s="89">
        <f t="shared" si="38"/>
        <v>1997</v>
      </c>
      <c r="B147" s="90">
        <v>11006</v>
      </c>
      <c r="C147" s="102">
        <v>133</v>
      </c>
      <c r="D147" s="91">
        <v>12</v>
      </c>
      <c r="E147" s="92">
        <f t="shared" si="39"/>
        <v>917.16666666666663</v>
      </c>
      <c r="F147" s="92">
        <f t="shared" si="40"/>
        <v>11.083333333333334</v>
      </c>
      <c r="G147" s="92">
        <v>166000000</v>
      </c>
      <c r="H147" s="93">
        <f t="shared" si="41"/>
        <v>8.0120481927710846E-2</v>
      </c>
      <c r="I147" s="98">
        <f t="shared" si="42"/>
        <v>15082.682173359986</v>
      </c>
      <c r="J147" s="98">
        <f t="shared" si="43"/>
        <v>1248120.3007518798</v>
      </c>
      <c r="K147">
        <f t="shared" si="50"/>
        <v>74754</v>
      </c>
      <c r="L147" s="3">
        <f t="shared" si="52"/>
        <v>1378</v>
      </c>
      <c r="V147" s="79">
        <f t="shared" si="44"/>
        <v>1997</v>
      </c>
      <c r="W147" s="90">
        <v>11006</v>
      </c>
      <c r="X147" s="91">
        <v>133</v>
      </c>
      <c r="Y147" s="91">
        <v>12</v>
      </c>
      <c r="Z147" s="92">
        <f t="shared" si="45"/>
        <v>917.16666666666663</v>
      </c>
      <c r="AA147" s="92">
        <f t="shared" si="46"/>
        <v>11.083333333333334</v>
      </c>
      <c r="AB147" s="92">
        <v>166000000</v>
      </c>
      <c r="AC147" s="93">
        <f t="shared" si="47"/>
        <v>8.0120481927710846E-2</v>
      </c>
      <c r="AD147" s="98">
        <f t="shared" si="48"/>
        <v>15082.682173359986</v>
      </c>
      <c r="AE147" s="98">
        <f t="shared" si="49"/>
        <v>1248120.3007518798</v>
      </c>
      <c r="AI147">
        <f t="shared" si="53"/>
        <v>74754</v>
      </c>
      <c r="AJ147" s="3">
        <f t="shared" si="54"/>
        <v>1378</v>
      </c>
    </row>
    <row r="148" spans="1:36">
      <c r="A148" s="89">
        <f t="shared" si="38"/>
        <v>1998</v>
      </c>
      <c r="B148" s="90">
        <v>9949</v>
      </c>
      <c r="C148" s="102">
        <v>132</v>
      </c>
      <c r="D148" s="91">
        <v>12</v>
      </c>
      <c r="E148" s="92">
        <f t="shared" si="39"/>
        <v>829.08333333333337</v>
      </c>
      <c r="F148" s="92">
        <f t="shared" si="40"/>
        <v>11</v>
      </c>
      <c r="G148" s="92">
        <v>166000000</v>
      </c>
      <c r="H148" s="93">
        <f t="shared" si="41"/>
        <v>7.9518072289156624E-2</v>
      </c>
      <c r="I148" s="98">
        <f t="shared" si="42"/>
        <v>16685.093979294401</v>
      </c>
      <c r="J148" s="98">
        <f t="shared" si="43"/>
        <v>1257575.7575757576</v>
      </c>
      <c r="K148">
        <f t="shared" si="50"/>
        <v>84703</v>
      </c>
      <c r="L148" s="3">
        <f t="shared" si="52"/>
        <v>1511</v>
      </c>
      <c r="V148" s="79">
        <f t="shared" si="44"/>
        <v>1998</v>
      </c>
      <c r="W148" s="90">
        <v>9949</v>
      </c>
      <c r="X148" s="91">
        <v>132</v>
      </c>
      <c r="Y148" s="91">
        <v>12</v>
      </c>
      <c r="Z148" s="92">
        <f t="shared" si="45"/>
        <v>829.08333333333337</v>
      </c>
      <c r="AA148" s="92">
        <f t="shared" si="46"/>
        <v>11</v>
      </c>
      <c r="AB148" s="92">
        <v>166000000</v>
      </c>
      <c r="AC148" s="93">
        <f t="shared" si="47"/>
        <v>7.9518072289156624E-2</v>
      </c>
      <c r="AD148" s="98">
        <f t="shared" si="48"/>
        <v>16685.093979294401</v>
      </c>
      <c r="AE148" s="98">
        <f t="shared" si="49"/>
        <v>1257575.7575757576</v>
      </c>
      <c r="AI148">
        <f t="shared" si="53"/>
        <v>84703</v>
      </c>
      <c r="AJ148" s="3">
        <f t="shared" si="54"/>
        <v>1511</v>
      </c>
    </row>
    <row r="149" spans="1:36">
      <c r="A149" s="89">
        <f t="shared" ref="A149:A156" si="55">A150-1</f>
        <v>1999</v>
      </c>
      <c r="B149" s="90">
        <v>12123</v>
      </c>
      <c r="C149" s="102">
        <v>144</v>
      </c>
      <c r="D149" s="91">
        <v>12</v>
      </c>
      <c r="E149" s="92">
        <f t="shared" ref="E149:E156" si="56">B149/D149</f>
        <v>1010.25</v>
      </c>
      <c r="F149" s="92">
        <f t="shared" ref="F149:F156" si="57">C149/D149</f>
        <v>12</v>
      </c>
      <c r="G149" s="92">
        <v>166000000</v>
      </c>
      <c r="H149" s="93">
        <f t="shared" ref="H149:H156" si="58">C149/(G149/100000)</f>
        <v>8.6746987951807228E-2</v>
      </c>
      <c r="I149" s="98">
        <f t="shared" si="42"/>
        <v>13692.980285407903</v>
      </c>
      <c r="J149" s="98">
        <f t="shared" si="43"/>
        <v>1152777.7777777778</v>
      </c>
      <c r="K149">
        <f t="shared" si="50"/>
        <v>96826</v>
      </c>
      <c r="L149" s="3">
        <f t="shared" si="52"/>
        <v>1643</v>
      </c>
      <c r="V149" s="79">
        <f t="shared" si="44"/>
        <v>1999</v>
      </c>
      <c r="W149" s="90">
        <v>12123</v>
      </c>
      <c r="X149" s="91">
        <v>144</v>
      </c>
      <c r="Y149" s="91">
        <v>12</v>
      </c>
      <c r="Z149" s="92">
        <f t="shared" si="45"/>
        <v>1010.25</v>
      </c>
      <c r="AA149" s="92">
        <f t="shared" si="46"/>
        <v>12</v>
      </c>
      <c r="AB149" s="92">
        <v>166000000</v>
      </c>
      <c r="AC149" s="93">
        <f t="shared" si="47"/>
        <v>8.6746987951807228E-2</v>
      </c>
      <c r="AD149" s="98">
        <f t="shared" si="48"/>
        <v>13692.980285407903</v>
      </c>
      <c r="AE149" s="98">
        <f t="shared" si="49"/>
        <v>1152777.7777777778</v>
      </c>
      <c r="AI149">
        <f t="shared" si="53"/>
        <v>96826</v>
      </c>
      <c r="AJ149" s="3">
        <f t="shared" si="54"/>
        <v>1643</v>
      </c>
    </row>
    <row r="150" spans="1:36">
      <c r="A150" s="89">
        <f t="shared" si="55"/>
        <v>2000</v>
      </c>
      <c r="B150" s="90">
        <v>14105</v>
      </c>
      <c r="C150" s="102">
        <v>141</v>
      </c>
      <c r="D150" s="91">
        <v>12</v>
      </c>
      <c r="E150" s="92">
        <f t="shared" si="56"/>
        <v>1175.4166666666667</v>
      </c>
      <c r="F150" s="92">
        <f t="shared" si="57"/>
        <v>11.75</v>
      </c>
      <c r="G150" s="92">
        <v>166000000</v>
      </c>
      <c r="H150" s="93">
        <f t="shared" si="58"/>
        <v>8.4939759036144577E-2</v>
      </c>
      <c r="I150" s="98">
        <f t="shared" si="42"/>
        <v>11768.876285005317</v>
      </c>
      <c r="J150" s="98">
        <f t="shared" si="43"/>
        <v>1177304.9645390071</v>
      </c>
      <c r="K150">
        <f t="shared" ref="K150:K170" si="59">B150+K149</f>
        <v>110931</v>
      </c>
      <c r="L150" s="3">
        <f t="shared" si="52"/>
        <v>1787</v>
      </c>
      <c r="V150" s="79">
        <f t="shared" si="44"/>
        <v>2000</v>
      </c>
      <c r="W150" s="90">
        <v>14105</v>
      </c>
      <c r="X150" s="91">
        <v>141</v>
      </c>
      <c r="Y150" s="91">
        <v>12</v>
      </c>
      <c r="Z150" s="92">
        <f t="shared" si="45"/>
        <v>1175.4166666666667</v>
      </c>
      <c r="AA150" s="92">
        <f t="shared" si="46"/>
        <v>11.75</v>
      </c>
      <c r="AB150" s="92">
        <v>166000000</v>
      </c>
      <c r="AC150" s="93">
        <f t="shared" si="47"/>
        <v>8.4939759036144577E-2</v>
      </c>
      <c r="AD150" s="98">
        <f t="shared" si="48"/>
        <v>11768.876285005317</v>
      </c>
      <c r="AE150" s="98">
        <f t="shared" si="49"/>
        <v>1177304.9645390071</v>
      </c>
      <c r="AI150">
        <f t="shared" si="53"/>
        <v>110931</v>
      </c>
      <c r="AJ150" s="3">
        <f t="shared" si="54"/>
        <v>1787</v>
      </c>
    </row>
    <row r="151" spans="1:36">
      <c r="A151" s="89">
        <f t="shared" si="55"/>
        <v>2001</v>
      </c>
      <c r="B151" s="90">
        <v>13359</v>
      </c>
      <c r="C151" s="102">
        <v>174</v>
      </c>
      <c r="D151" s="91">
        <v>12</v>
      </c>
      <c r="E151" s="92">
        <f t="shared" si="56"/>
        <v>1113.25</v>
      </c>
      <c r="F151" s="92">
        <f t="shared" si="57"/>
        <v>14.5</v>
      </c>
      <c r="G151" s="92">
        <v>166000000</v>
      </c>
      <c r="H151" s="93">
        <f t="shared" si="58"/>
        <v>0.10481927710843374</v>
      </c>
      <c r="I151" s="98">
        <f t="shared" si="42"/>
        <v>12426.079796391945</v>
      </c>
      <c r="J151" s="98">
        <f t="shared" si="43"/>
        <v>954022.98850574717</v>
      </c>
      <c r="K151">
        <f t="shared" si="59"/>
        <v>124290</v>
      </c>
      <c r="L151" s="3">
        <f t="shared" si="52"/>
        <v>1928</v>
      </c>
      <c r="V151" s="79">
        <f t="shared" si="44"/>
        <v>2001</v>
      </c>
      <c r="W151" s="90">
        <v>13359</v>
      </c>
      <c r="X151" s="91">
        <v>174</v>
      </c>
      <c r="Y151" s="91">
        <v>12</v>
      </c>
      <c r="Z151" s="92">
        <f t="shared" si="45"/>
        <v>1113.25</v>
      </c>
      <c r="AA151" s="92">
        <f t="shared" si="46"/>
        <v>14.5</v>
      </c>
      <c r="AB151" s="92">
        <v>166000000</v>
      </c>
      <c r="AC151" s="93">
        <f t="shared" si="47"/>
        <v>0.10481927710843374</v>
      </c>
      <c r="AD151" s="98">
        <f t="shared" si="48"/>
        <v>12426.079796391945</v>
      </c>
      <c r="AE151" s="98">
        <f t="shared" si="49"/>
        <v>954022.98850574717</v>
      </c>
      <c r="AI151">
        <f t="shared" si="53"/>
        <v>124290</v>
      </c>
      <c r="AJ151" s="3">
        <f t="shared" si="54"/>
        <v>1928</v>
      </c>
    </row>
    <row r="152" spans="1:36">
      <c r="A152" s="89">
        <f t="shared" si="55"/>
        <v>2002</v>
      </c>
      <c r="B152" s="90">
        <v>14074</v>
      </c>
      <c r="C152" s="102">
        <v>135</v>
      </c>
      <c r="D152" s="91">
        <v>12</v>
      </c>
      <c r="E152" s="92">
        <f t="shared" si="56"/>
        <v>1172.8333333333333</v>
      </c>
      <c r="F152" s="92">
        <f t="shared" si="57"/>
        <v>11.25</v>
      </c>
      <c r="G152" s="92">
        <v>166000000</v>
      </c>
      <c r="H152" s="93">
        <f t="shared" si="58"/>
        <v>8.1325301204819275E-2</v>
      </c>
      <c r="I152" s="98">
        <f t="shared" si="42"/>
        <v>11794.798919994315</v>
      </c>
      <c r="J152" s="98">
        <f t="shared" si="43"/>
        <v>1229629.6296296297</v>
      </c>
      <c r="K152">
        <f t="shared" si="59"/>
        <v>138364</v>
      </c>
      <c r="L152" s="3">
        <f t="shared" si="52"/>
        <v>2102</v>
      </c>
      <c r="V152" s="79">
        <f t="shared" si="44"/>
        <v>2002</v>
      </c>
      <c r="W152" s="90">
        <v>14074</v>
      </c>
      <c r="X152" s="91">
        <v>135</v>
      </c>
      <c r="Y152" s="91">
        <v>12</v>
      </c>
      <c r="Z152" s="92">
        <f t="shared" si="45"/>
        <v>1172.8333333333333</v>
      </c>
      <c r="AA152" s="92">
        <f t="shared" si="46"/>
        <v>11.25</v>
      </c>
      <c r="AB152" s="92">
        <v>166000000</v>
      </c>
      <c r="AC152" s="93">
        <f t="shared" si="47"/>
        <v>8.1325301204819275E-2</v>
      </c>
      <c r="AD152" s="98">
        <f t="shared" si="48"/>
        <v>11794.798919994315</v>
      </c>
      <c r="AE152" s="98">
        <f t="shared" si="49"/>
        <v>1229629.6296296297</v>
      </c>
      <c r="AI152">
        <f t="shared" si="53"/>
        <v>138364</v>
      </c>
      <c r="AJ152" s="3">
        <f t="shared" si="54"/>
        <v>2102</v>
      </c>
    </row>
    <row r="153" spans="1:36">
      <c r="A153" s="89">
        <f t="shared" si="55"/>
        <v>2003</v>
      </c>
      <c r="B153" s="90">
        <v>16757</v>
      </c>
      <c r="C153" s="102">
        <v>199</v>
      </c>
      <c r="D153" s="91">
        <v>12</v>
      </c>
      <c r="E153" s="92">
        <f t="shared" si="56"/>
        <v>1396.4166666666667</v>
      </c>
      <c r="F153" s="92">
        <f t="shared" si="57"/>
        <v>16.583333333333332</v>
      </c>
      <c r="G153" s="92">
        <v>166000000</v>
      </c>
      <c r="H153" s="93">
        <f t="shared" si="58"/>
        <v>0.11987951807228915</v>
      </c>
      <c r="I153" s="98">
        <f t="shared" si="42"/>
        <v>9906.3078116607976</v>
      </c>
      <c r="J153" s="98">
        <f t="shared" si="43"/>
        <v>834170.85427135683</v>
      </c>
      <c r="K153">
        <f t="shared" si="59"/>
        <v>155121</v>
      </c>
      <c r="L153" s="3">
        <f t="shared" si="52"/>
        <v>2237</v>
      </c>
      <c r="V153" s="79">
        <f t="shared" si="44"/>
        <v>2003</v>
      </c>
      <c r="W153" s="90">
        <v>16757</v>
      </c>
      <c r="X153" s="91">
        <v>199</v>
      </c>
      <c r="Y153" s="91">
        <v>12</v>
      </c>
      <c r="Z153" s="92">
        <f t="shared" si="45"/>
        <v>1396.4166666666667</v>
      </c>
      <c r="AA153" s="92">
        <f t="shared" si="46"/>
        <v>16.583333333333332</v>
      </c>
      <c r="AB153" s="92">
        <v>166000000</v>
      </c>
      <c r="AC153" s="93">
        <f t="shared" si="47"/>
        <v>0.11987951807228915</v>
      </c>
      <c r="AD153" s="98">
        <f t="shared" si="48"/>
        <v>9906.3078116607976</v>
      </c>
      <c r="AE153" s="98">
        <f t="shared" si="49"/>
        <v>834170.85427135683</v>
      </c>
      <c r="AI153">
        <f t="shared" si="53"/>
        <v>155121</v>
      </c>
      <c r="AJ153" s="3">
        <f t="shared" si="54"/>
        <v>2237</v>
      </c>
    </row>
    <row r="154" spans="1:36">
      <c r="A154" s="89">
        <f t="shared" si="55"/>
        <v>2004</v>
      </c>
      <c r="B154" s="90">
        <v>15324</v>
      </c>
      <c r="C154" s="102">
        <v>162</v>
      </c>
      <c r="D154" s="91">
        <v>12</v>
      </c>
      <c r="E154" s="92">
        <f t="shared" si="56"/>
        <v>1277</v>
      </c>
      <c r="F154" s="92">
        <f t="shared" si="57"/>
        <v>13.5</v>
      </c>
      <c r="G154" s="92">
        <v>166000000</v>
      </c>
      <c r="H154" s="93">
        <f t="shared" si="58"/>
        <v>9.7590361445783133E-2</v>
      </c>
      <c r="I154" s="98">
        <f t="shared" si="42"/>
        <v>10832.680762203081</v>
      </c>
      <c r="J154" s="98">
        <f t="shared" si="43"/>
        <v>1024691.3580246913</v>
      </c>
      <c r="K154">
        <f t="shared" si="59"/>
        <v>170445</v>
      </c>
      <c r="L154" s="3">
        <f t="shared" si="52"/>
        <v>2436</v>
      </c>
      <c r="V154" s="79">
        <f t="shared" si="44"/>
        <v>2004</v>
      </c>
      <c r="W154" s="90">
        <v>15324</v>
      </c>
      <c r="X154" s="91">
        <v>162</v>
      </c>
      <c r="Y154" s="91">
        <v>12</v>
      </c>
      <c r="Z154" s="92">
        <f t="shared" si="45"/>
        <v>1277</v>
      </c>
      <c r="AA154" s="92">
        <f t="shared" si="46"/>
        <v>13.5</v>
      </c>
      <c r="AB154" s="92">
        <v>166000000</v>
      </c>
      <c r="AC154" s="93">
        <f t="shared" si="47"/>
        <v>9.7590361445783133E-2</v>
      </c>
      <c r="AD154" s="98">
        <f t="shared" si="48"/>
        <v>10832.680762203081</v>
      </c>
      <c r="AE154" s="98">
        <f t="shared" si="49"/>
        <v>1024691.3580246913</v>
      </c>
      <c r="AI154">
        <f t="shared" si="53"/>
        <v>170445</v>
      </c>
      <c r="AJ154" s="3">
        <f t="shared" si="54"/>
        <v>2436</v>
      </c>
    </row>
    <row r="155" spans="1:36">
      <c r="A155" s="89">
        <f t="shared" si="55"/>
        <v>2005</v>
      </c>
      <c r="B155" s="90">
        <v>15581</v>
      </c>
      <c r="C155" s="102">
        <v>131</v>
      </c>
      <c r="D155" s="91">
        <v>12</v>
      </c>
      <c r="E155" s="92">
        <f t="shared" si="56"/>
        <v>1298.4166666666667</v>
      </c>
      <c r="F155" s="92">
        <f t="shared" si="57"/>
        <v>10.916666666666666</v>
      </c>
      <c r="G155" s="92">
        <v>166000000</v>
      </c>
      <c r="H155" s="93">
        <f t="shared" si="58"/>
        <v>7.8915662650602403E-2</v>
      </c>
      <c r="I155" s="98">
        <f t="shared" si="42"/>
        <v>10654.001668699057</v>
      </c>
      <c r="J155" s="98">
        <f t="shared" si="43"/>
        <v>1267175.572519084</v>
      </c>
      <c r="K155">
        <f t="shared" si="59"/>
        <v>186026</v>
      </c>
      <c r="L155" s="3">
        <f t="shared" si="52"/>
        <v>2598</v>
      </c>
      <c r="V155" s="79">
        <f t="shared" si="44"/>
        <v>2005</v>
      </c>
      <c r="W155" s="90">
        <v>15581</v>
      </c>
      <c r="X155" s="91">
        <v>131</v>
      </c>
      <c r="Y155" s="91">
        <v>12</v>
      </c>
      <c r="Z155" s="92">
        <f t="shared" si="45"/>
        <v>1298.4166666666667</v>
      </c>
      <c r="AA155" s="92">
        <f t="shared" si="46"/>
        <v>10.916666666666666</v>
      </c>
      <c r="AB155" s="92">
        <v>166000000</v>
      </c>
      <c r="AC155" s="93">
        <f t="shared" si="47"/>
        <v>7.8915662650602403E-2</v>
      </c>
      <c r="AD155" s="98">
        <f t="shared" si="48"/>
        <v>10654.001668699057</v>
      </c>
      <c r="AE155" s="98">
        <f t="shared" si="49"/>
        <v>1267175.572519084</v>
      </c>
      <c r="AI155">
        <f t="shared" si="53"/>
        <v>186026</v>
      </c>
      <c r="AJ155" s="3">
        <f t="shared" si="54"/>
        <v>2598</v>
      </c>
    </row>
    <row r="156" spans="1:36">
      <c r="A156" s="89">
        <f t="shared" si="55"/>
        <v>2006</v>
      </c>
      <c r="B156" s="90">
        <v>17313</v>
      </c>
      <c r="C156" s="102">
        <v>123</v>
      </c>
      <c r="D156" s="91">
        <v>12</v>
      </c>
      <c r="E156" s="92">
        <f t="shared" si="56"/>
        <v>1442.75</v>
      </c>
      <c r="F156" s="92">
        <f t="shared" si="57"/>
        <v>10.25</v>
      </c>
      <c r="G156" s="92">
        <v>166000000</v>
      </c>
      <c r="H156" s="93">
        <f t="shared" si="58"/>
        <v>7.4096385542168672E-2</v>
      </c>
      <c r="I156" s="98">
        <f t="shared" si="42"/>
        <v>9588.170738751227</v>
      </c>
      <c r="J156" s="98">
        <f t="shared" si="43"/>
        <v>1349593.4959349593</v>
      </c>
      <c r="K156">
        <f t="shared" si="59"/>
        <v>203339</v>
      </c>
      <c r="L156" s="3">
        <f t="shared" si="52"/>
        <v>2729</v>
      </c>
      <c r="V156" s="79">
        <f t="shared" si="44"/>
        <v>2006</v>
      </c>
      <c r="W156" s="90">
        <v>17313</v>
      </c>
      <c r="X156" s="91">
        <v>123</v>
      </c>
      <c r="Y156" s="91">
        <v>12</v>
      </c>
      <c r="Z156" s="92">
        <f t="shared" si="45"/>
        <v>1442.75</v>
      </c>
      <c r="AA156" s="92">
        <f t="shared" si="46"/>
        <v>10.25</v>
      </c>
      <c r="AB156" s="92">
        <v>166000000</v>
      </c>
      <c r="AC156" s="93">
        <f t="shared" si="47"/>
        <v>7.4096385542168672E-2</v>
      </c>
      <c r="AD156" s="98">
        <f t="shared" si="48"/>
        <v>9588.170738751227</v>
      </c>
      <c r="AE156" s="98">
        <f t="shared" si="49"/>
        <v>1349593.4959349593</v>
      </c>
      <c r="AI156">
        <f t="shared" si="53"/>
        <v>203339</v>
      </c>
      <c r="AJ156" s="3">
        <f t="shared" si="54"/>
        <v>2729</v>
      </c>
    </row>
    <row r="157" spans="1:36">
      <c r="A157" s="89">
        <v>2007</v>
      </c>
      <c r="B157" s="90">
        <v>28226</v>
      </c>
      <c r="C157" s="102">
        <v>162</v>
      </c>
      <c r="D157" s="91">
        <v>12</v>
      </c>
      <c r="E157" s="92">
        <f t="shared" ref="E157" si="60">B157/D157</f>
        <v>2352.1666666666665</v>
      </c>
      <c r="F157" s="92">
        <f t="shared" ref="F157" si="61">C157/D157</f>
        <v>13.5</v>
      </c>
      <c r="G157" s="92">
        <v>166000000</v>
      </c>
      <c r="H157" s="93">
        <f t="shared" ref="H157" si="62">C157/(G157/100000)</f>
        <v>9.7590361445783133E-2</v>
      </c>
      <c r="I157" s="98">
        <f t="shared" si="42"/>
        <v>5881.1025295826539</v>
      </c>
      <c r="J157" s="98">
        <f t="shared" si="43"/>
        <v>1024691.3580246913</v>
      </c>
      <c r="K157">
        <f t="shared" si="59"/>
        <v>231565</v>
      </c>
      <c r="L157" s="3">
        <f t="shared" si="52"/>
        <v>2852</v>
      </c>
      <c r="V157" s="79">
        <v>2007</v>
      </c>
      <c r="W157" s="90">
        <v>28226</v>
      </c>
      <c r="X157" s="91">
        <v>162</v>
      </c>
      <c r="Y157" s="91">
        <v>12</v>
      </c>
      <c r="Z157" s="92">
        <f t="shared" si="45"/>
        <v>2352.1666666666665</v>
      </c>
      <c r="AA157" s="92">
        <f t="shared" si="46"/>
        <v>13.5</v>
      </c>
      <c r="AB157" s="92">
        <v>166000000</v>
      </c>
      <c r="AC157" s="93">
        <f t="shared" si="47"/>
        <v>9.7590361445783133E-2</v>
      </c>
      <c r="AD157" s="98">
        <f t="shared" si="48"/>
        <v>5881.1025295826539</v>
      </c>
      <c r="AE157" s="98">
        <f t="shared" si="49"/>
        <v>1024691.3580246913</v>
      </c>
      <c r="AI157">
        <f t="shared" si="53"/>
        <v>231565</v>
      </c>
      <c r="AJ157" s="3">
        <f t="shared" si="54"/>
        <v>2852</v>
      </c>
    </row>
    <row r="158" spans="1:36">
      <c r="A158" s="89">
        <v>2008</v>
      </c>
      <c r="B158" s="90">
        <v>29766</v>
      </c>
      <c r="C158" s="102">
        <v>182</v>
      </c>
      <c r="D158" s="91">
        <v>12</v>
      </c>
      <c r="E158" s="92">
        <f t="shared" ref="E158" si="63">B158/D158</f>
        <v>2480.5</v>
      </c>
      <c r="F158" s="92">
        <f t="shared" ref="F158" si="64">C158/D158</f>
        <v>15.166666666666666</v>
      </c>
      <c r="G158" s="92">
        <v>166000000</v>
      </c>
      <c r="H158" s="93">
        <f t="shared" ref="H158" si="65">C158/(G158/100000)</f>
        <v>0.10963855421686747</v>
      </c>
      <c r="I158" s="98">
        <f t="shared" si="42"/>
        <v>5576.8326278304103</v>
      </c>
      <c r="J158" s="98">
        <f t="shared" si="43"/>
        <v>912087.91208791209</v>
      </c>
      <c r="K158" s="3">
        <f t="shared" si="59"/>
        <v>261331</v>
      </c>
      <c r="L158" s="3">
        <f t="shared" si="52"/>
        <v>3014</v>
      </c>
      <c r="V158" s="79">
        <v>2008</v>
      </c>
      <c r="W158" s="90">
        <v>29766</v>
      </c>
      <c r="X158" s="91">
        <v>182</v>
      </c>
      <c r="Y158" s="91">
        <v>12</v>
      </c>
      <c r="Z158" s="92">
        <f t="shared" si="45"/>
        <v>2480.5</v>
      </c>
      <c r="AA158" s="92">
        <f t="shared" si="46"/>
        <v>15.166666666666666</v>
      </c>
      <c r="AB158" s="92">
        <v>166000000</v>
      </c>
      <c r="AC158" s="93">
        <f t="shared" si="47"/>
        <v>0.10963855421686747</v>
      </c>
      <c r="AD158" s="98">
        <f t="shared" si="48"/>
        <v>5576.8326278304103</v>
      </c>
      <c r="AE158" s="98">
        <f t="shared" si="49"/>
        <v>912087.91208791209</v>
      </c>
      <c r="AI158" s="3">
        <f t="shared" si="53"/>
        <v>261331</v>
      </c>
      <c r="AJ158" s="3">
        <f t="shared" si="54"/>
        <v>3014</v>
      </c>
    </row>
    <row r="159" spans="1:36">
      <c r="A159" s="89">
        <v>2009</v>
      </c>
      <c r="B159" s="90">
        <v>32786</v>
      </c>
      <c r="C159" s="102">
        <v>191</v>
      </c>
      <c r="D159" s="91">
        <v>12</v>
      </c>
      <c r="E159" s="92">
        <f t="shared" ref="E159" si="66">B159/D159</f>
        <v>2732.1666666666665</v>
      </c>
      <c r="F159" s="92">
        <f t="shared" ref="F159" si="67">C159/D159</f>
        <v>15.916666666666666</v>
      </c>
      <c r="G159" s="92">
        <v>166000000</v>
      </c>
      <c r="H159" s="93">
        <f t="shared" ref="H159" si="68">C159/(G159/100000)</f>
        <v>0.11506024096385542</v>
      </c>
      <c r="I159" s="98">
        <f t="shared" si="42"/>
        <v>5063.1367046910264</v>
      </c>
      <c r="J159" s="98">
        <f t="shared" si="43"/>
        <v>869109.9476439791</v>
      </c>
      <c r="K159" s="3">
        <f t="shared" si="59"/>
        <v>294117</v>
      </c>
      <c r="L159" s="3">
        <f t="shared" si="52"/>
        <v>3196</v>
      </c>
      <c r="V159" s="79">
        <v>2009</v>
      </c>
      <c r="W159" s="90">
        <v>32786</v>
      </c>
      <c r="X159" s="91">
        <v>191</v>
      </c>
      <c r="Y159" s="91">
        <v>12</v>
      </c>
      <c r="Z159" s="92">
        <f t="shared" si="45"/>
        <v>2732.1666666666665</v>
      </c>
      <c r="AA159" s="92">
        <f t="shared" si="46"/>
        <v>15.916666666666666</v>
      </c>
      <c r="AB159" s="92">
        <v>166000000</v>
      </c>
      <c r="AC159" s="93">
        <f t="shared" si="47"/>
        <v>0.11506024096385542</v>
      </c>
      <c r="AD159" s="98">
        <f t="shared" si="48"/>
        <v>5063.1367046910264</v>
      </c>
      <c r="AE159" s="98">
        <f t="shared" si="49"/>
        <v>869109.9476439791</v>
      </c>
      <c r="AI159" s="3">
        <f t="shared" si="53"/>
        <v>294117</v>
      </c>
      <c r="AJ159" s="3">
        <f t="shared" si="54"/>
        <v>3196</v>
      </c>
    </row>
    <row r="160" spans="1:36">
      <c r="A160" s="89">
        <v>2010</v>
      </c>
      <c r="B160" s="90">
        <v>31582</v>
      </c>
      <c r="C160" s="102">
        <v>161</v>
      </c>
      <c r="D160" s="91">
        <v>12</v>
      </c>
      <c r="E160" s="92">
        <f t="shared" ref="E160:E163" si="69">B160/D160</f>
        <v>2631.8333333333335</v>
      </c>
      <c r="F160" s="92">
        <f t="shared" ref="F160:F163" si="70">C160/D160</f>
        <v>13.416666666666666</v>
      </c>
      <c r="G160" s="92">
        <v>166000000</v>
      </c>
      <c r="H160" s="93">
        <f t="shared" ref="H160:H163" si="71">C160/(G160/100000)</f>
        <v>9.6987951807228912E-2</v>
      </c>
      <c r="I160" s="98">
        <f t="shared" si="42"/>
        <v>5256.1585713381037</v>
      </c>
      <c r="J160" s="98">
        <f t="shared" si="43"/>
        <v>1031055.900621118</v>
      </c>
      <c r="K160" s="3">
        <f t="shared" si="59"/>
        <v>325699</v>
      </c>
      <c r="L160" s="3">
        <f t="shared" si="52"/>
        <v>3387</v>
      </c>
      <c r="V160" s="79">
        <v>2010</v>
      </c>
      <c r="W160" s="90">
        <v>31582</v>
      </c>
      <c r="X160" s="91">
        <v>161</v>
      </c>
      <c r="Y160" s="91">
        <v>12</v>
      </c>
      <c r="Z160" s="92">
        <f t="shared" si="45"/>
        <v>2631.8333333333335</v>
      </c>
      <c r="AA160" s="92">
        <f t="shared" si="46"/>
        <v>13.416666666666666</v>
      </c>
      <c r="AB160" s="92">
        <v>166000000</v>
      </c>
      <c r="AC160" s="93">
        <f t="shared" si="47"/>
        <v>9.6987951807228912E-2</v>
      </c>
      <c r="AD160" s="98">
        <f t="shared" si="48"/>
        <v>5256.1585713381037</v>
      </c>
      <c r="AE160" s="98">
        <f t="shared" si="49"/>
        <v>1031055.900621118</v>
      </c>
      <c r="AI160" s="3">
        <f t="shared" si="53"/>
        <v>325699</v>
      </c>
      <c r="AJ160" s="3">
        <f t="shared" si="54"/>
        <v>3387</v>
      </c>
    </row>
    <row r="161" spans="1:36">
      <c r="A161" s="89">
        <v>2011</v>
      </c>
      <c r="B161" s="90">
        <v>25408</v>
      </c>
      <c r="C161" s="102">
        <v>173</v>
      </c>
      <c r="D161" s="91">
        <v>12</v>
      </c>
      <c r="E161" s="92">
        <f t="shared" si="69"/>
        <v>2117.3333333333335</v>
      </c>
      <c r="F161" s="92">
        <f t="shared" si="70"/>
        <v>14.416666666666666</v>
      </c>
      <c r="G161" s="92">
        <v>166000000</v>
      </c>
      <c r="H161" s="93">
        <f t="shared" si="71"/>
        <v>0.10421686746987951</v>
      </c>
      <c r="I161" s="98">
        <f t="shared" si="42"/>
        <v>6533.3753148614605</v>
      </c>
      <c r="J161" s="98">
        <f t="shared" si="43"/>
        <v>959537.57225433527</v>
      </c>
      <c r="K161" s="3">
        <f t="shared" si="59"/>
        <v>351107</v>
      </c>
      <c r="L161" s="3">
        <f t="shared" si="52"/>
        <v>3548</v>
      </c>
      <c r="V161" s="79">
        <v>2011</v>
      </c>
      <c r="W161" s="90">
        <v>25408</v>
      </c>
      <c r="X161" s="91">
        <v>173</v>
      </c>
      <c r="Y161" s="91">
        <v>12</v>
      </c>
      <c r="Z161" s="92">
        <f t="shared" si="45"/>
        <v>2117.3333333333335</v>
      </c>
      <c r="AA161" s="92">
        <f t="shared" si="46"/>
        <v>14.416666666666666</v>
      </c>
      <c r="AB161" s="92">
        <v>166000000</v>
      </c>
      <c r="AC161" s="93">
        <f t="shared" si="47"/>
        <v>0.10421686746987951</v>
      </c>
      <c r="AD161" s="98">
        <f t="shared" si="48"/>
        <v>6533.3753148614605</v>
      </c>
      <c r="AE161" s="98">
        <f t="shared" si="49"/>
        <v>959537.57225433527</v>
      </c>
      <c r="AI161" s="3">
        <f t="shared" si="53"/>
        <v>351107</v>
      </c>
      <c r="AJ161" s="3">
        <f t="shared" si="54"/>
        <v>3548</v>
      </c>
    </row>
    <row r="162" spans="1:36">
      <c r="A162" s="89">
        <v>2012</v>
      </c>
      <c r="B162" s="90">
        <v>26668</v>
      </c>
      <c r="C162" s="102">
        <v>166</v>
      </c>
      <c r="D162" s="91">
        <v>12</v>
      </c>
      <c r="E162" s="92">
        <f t="shared" si="69"/>
        <v>2222.3333333333335</v>
      </c>
      <c r="F162" s="92">
        <f t="shared" si="70"/>
        <v>13.833333333333334</v>
      </c>
      <c r="G162" s="92">
        <v>166000000</v>
      </c>
      <c r="H162" s="93">
        <f t="shared" si="71"/>
        <v>0.1</v>
      </c>
      <c r="I162" s="98">
        <f t="shared" si="42"/>
        <v>6224.688765561722</v>
      </c>
      <c r="J162" s="98">
        <f t="shared" si="43"/>
        <v>1000000</v>
      </c>
      <c r="K162" s="3">
        <f t="shared" si="59"/>
        <v>377775</v>
      </c>
      <c r="L162" s="3">
        <f t="shared" si="52"/>
        <v>3721</v>
      </c>
      <c r="V162" s="79">
        <v>2012</v>
      </c>
      <c r="W162" s="90">
        <v>26668</v>
      </c>
      <c r="X162" s="91">
        <v>166</v>
      </c>
      <c r="Y162" s="91">
        <v>12</v>
      </c>
      <c r="Z162" s="92">
        <f t="shared" si="45"/>
        <v>2222.3333333333335</v>
      </c>
      <c r="AA162" s="92">
        <f t="shared" si="46"/>
        <v>13.833333333333334</v>
      </c>
      <c r="AB162" s="92">
        <v>166000000</v>
      </c>
      <c r="AC162" s="93">
        <f t="shared" si="47"/>
        <v>0.1</v>
      </c>
      <c r="AD162" s="98">
        <f t="shared" si="48"/>
        <v>6224.688765561722</v>
      </c>
      <c r="AE162" s="98">
        <f t="shared" si="49"/>
        <v>1000000</v>
      </c>
      <c r="AI162" s="3">
        <f t="shared" si="53"/>
        <v>377775</v>
      </c>
      <c r="AJ162" s="3">
        <f t="shared" si="54"/>
        <v>3721</v>
      </c>
    </row>
    <row r="163" spans="1:36">
      <c r="A163" s="89">
        <v>2013</v>
      </c>
      <c r="B163" s="90">
        <v>29736</v>
      </c>
      <c r="C163" s="102">
        <v>129</v>
      </c>
      <c r="D163" s="91">
        <v>12</v>
      </c>
      <c r="E163" s="92">
        <f t="shared" si="69"/>
        <v>2478</v>
      </c>
      <c r="F163" s="92">
        <f t="shared" si="70"/>
        <v>10.75</v>
      </c>
      <c r="G163" s="92">
        <v>166000000</v>
      </c>
      <c r="H163" s="93">
        <f t="shared" si="71"/>
        <v>7.7710843373493974E-2</v>
      </c>
      <c r="I163" s="98">
        <f t="shared" si="42"/>
        <v>5582.4589722894807</v>
      </c>
      <c r="J163" s="98">
        <f t="shared" si="43"/>
        <v>1286821.7054263565</v>
      </c>
      <c r="K163" s="3">
        <f t="shared" si="59"/>
        <v>407511</v>
      </c>
      <c r="L163" s="3">
        <f t="shared" si="52"/>
        <v>3887</v>
      </c>
      <c r="V163" s="79">
        <v>2013</v>
      </c>
      <c r="W163" s="90">
        <v>29736</v>
      </c>
      <c r="X163" s="91">
        <v>129</v>
      </c>
      <c r="Y163" s="91">
        <v>12</v>
      </c>
      <c r="Z163" s="92">
        <f t="shared" si="45"/>
        <v>2478</v>
      </c>
      <c r="AA163" s="92">
        <f t="shared" si="46"/>
        <v>10.75</v>
      </c>
      <c r="AB163" s="92">
        <v>166000000</v>
      </c>
      <c r="AC163" s="93">
        <f t="shared" si="47"/>
        <v>7.7710843373493974E-2</v>
      </c>
      <c r="AD163" s="98">
        <f t="shared" si="48"/>
        <v>5582.4589722894807</v>
      </c>
      <c r="AE163" s="98">
        <f t="shared" si="49"/>
        <v>1286821.7054263565</v>
      </c>
      <c r="AI163" s="3">
        <f t="shared" si="53"/>
        <v>407511</v>
      </c>
      <c r="AJ163" s="3">
        <f t="shared" si="54"/>
        <v>3887</v>
      </c>
    </row>
    <row r="164" spans="1:36">
      <c r="A164" s="89">
        <v>2014</v>
      </c>
      <c r="B164" s="90">
        <v>34340</v>
      </c>
      <c r="C164" s="102">
        <v>131</v>
      </c>
      <c r="D164" s="91">
        <v>12</v>
      </c>
      <c r="E164" s="92">
        <f>B164/D164</f>
        <v>2861.6666666666665</v>
      </c>
      <c r="F164" s="92">
        <f t="shared" ref="F164" si="72">C164/D164</f>
        <v>10.916666666666666</v>
      </c>
      <c r="G164" s="92">
        <v>166000000</v>
      </c>
      <c r="H164" s="93">
        <f t="shared" ref="H164:H171" si="73">C164/(G164/100000)</f>
        <v>7.8915662650602403E-2</v>
      </c>
      <c r="I164" s="98">
        <f t="shared" si="42"/>
        <v>4834.0128130460107</v>
      </c>
      <c r="J164" s="98">
        <f t="shared" si="43"/>
        <v>1267175.572519084</v>
      </c>
      <c r="K164" s="3">
        <f t="shared" si="59"/>
        <v>441851</v>
      </c>
      <c r="L164" s="3">
        <f t="shared" si="52"/>
        <v>4016</v>
      </c>
      <c r="V164" s="79">
        <v>2014</v>
      </c>
      <c r="W164" s="90">
        <v>34340</v>
      </c>
      <c r="X164" s="91">
        <v>131</v>
      </c>
      <c r="Y164" s="91">
        <v>12</v>
      </c>
      <c r="Z164" s="92">
        <f>W164/Y164</f>
        <v>2861.6666666666665</v>
      </c>
      <c r="AA164" s="92">
        <f t="shared" si="46"/>
        <v>10.916666666666666</v>
      </c>
      <c r="AB164" s="92">
        <v>166000000</v>
      </c>
      <c r="AC164" s="93">
        <f t="shared" si="47"/>
        <v>7.8915662650602403E-2</v>
      </c>
      <c r="AD164" s="98">
        <f t="shared" si="48"/>
        <v>4834.0128130460107</v>
      </c>
      <c r="AE164" s="98">
        <f t="shared" si="49"/>
        <v>1267175.572519084</v>
      </c>
      <c r="AI164" s="3">
        <f t="shared" si="53"/>
        <v>441851</v>
      </c>
      <c r="AJ164" s="3">
        <f t="shared" si="54"/>
        <v>4016</v>
      </c>
    </row>
    <row r="165" spans="1:36">
      <c r="A165" s="89">
        <v>2015</v>
      </c>
      <c r="B165" s="90">
        <v>44423</v>
      </c>
      <c r="C165" s="102">
        <v>150</v>
      </c>
      <c r="D165" s="91">
        <v>12</v>
      </c>
      <c r="E165" s="92">
        <f>B165/D165</f>
        <v>3701.9166666666665</v>
      </c>
      <c r="F165" s="92">
        <f t="shared" ref="F165" si="74">C165/D165</f>
        <v>12.5</v>
      </c>
      <c r="G165" s="92">
        <v>166000000</v>
      </c>
      <c r="H165" s="93">
        <f t="shared" si="73"/>
        <v>9.036144578313253E-2</v>
      </c>
      <c r="I165" s="98">
        <f t="shared" si="42"/>
        <v>3736.8030074510953</v>
      </c>
      <c r="J165" s="98">
        <f t="shared" si="43"/>
        <v>1106666.6666666667</v>
      </c>
      <c r="K165" s="3">
        <f t="shared" si="59"/>
        <v>486274</v>
      </c>
      <c r="L165" s="3">
        <f t="shared" si="52"/>
        <v>4147</v>
      </c>
      <c r="P165" s="43">
        <v>438441</v>
      </c>
      <c r="V165" s="79">
        <v>2015</v>
      </c>
      <c r="W165" s="90">
        <v>44423</v>
      </c>
      <c r="X165" s="91">
        <v>150</v>
      </c>
      <c r="Y165" s="91">
        <v>12</v>
      </c>
      <c r="Z165" s="92">
        <f>W165/Y165</f>
        <v>3701.9166666666665</v>
      </c>
      <c r="AA165" s="92">
        <f t="shared" si="46"/>
        <v>12.5</v>
      </c>
      <c r="AB165" s="92">
        <v>166000000</v>
      </c>
      <c r="AC165" s="93">
        <f t="shared" si="47"/>
        <v>9.036144578313253E-2</v>
      </c>
      <c r="AD165" s="98">
        <f t="shared" si="48"/>
        <v>3736.8030074510953</v>
      </c>
      <c r="AE165" s="98">
        <f t="shared" si="49"/>
        <v>1106666.6666666667</v>
      </c>
      <c r="AI165" s="3">
        <f t="shared" si="53"/>
        <v>486274</v>
      </c>
      <c r="AJ165" s="3">
        <f t="shared" si="54"/>
        <v>4147</v>
      </c>
    </row>
    <row r="166" spans="1:36">
      <c r="A166" s="89">
        <v>2016</v>
      </c>
      <c r="B166" s="90">
        <v>45706</v>
      </c>
      <c r="C166" s="102">
        <v>178</v>
      </c>
      <c r="D166" s="91">
        <v>12</v>
      </c>
      <c r="E166" s="92">
        <f>B166/D166</f>
        <v>3808.8333333333335</v>
      </c>
      <c r="F166" s="92">
        <f t="shared" ref="F166" si="75">C166/D166</f>
        <v>14.833333333333334</v>
      </c>
      <c r="G166" s="92">
        <v>166000000</v>
      </c>
      <c r="H166" s="93">
        <f t="shared" si="73"/>
        <v>0.10722891566265061</v>
      </c>
      <c r="I166" s="98">
        <f t="shared" si="42"/>
        <v>3631.9082833763619</v>
      </c>
      <c r="J166" s="98">
        <f t="shared" si="43"/>
        <v>932584.26966292132</v>
      </c>
      <c r="K166" s="3">
        <f t="shared" si="59"/>
        <v>531980</v>
      </c>
      <c r="L166" s="3">
        <f t="shared" si="52"/>
        <v>4297</v>
      </c>
      <c r="P166" s="43">
        <v>9048</v>
      </c>
      <c r="V166" s="79">
        <v>2016</v>
      </c>
      <c r="W166" s="90">
        <v>45706</v>
      </c>
      <c r="X166" s="91">
        <v>178</v>
      </c>
      <c r="Y166" s="91">
        <v>12</v>
      </c>
      <c r="Z166" s="92">
        <f>W166/Y166</f>
        <v>3808.8333333333335</v>
      </c>
      <c r="AA166" s="92">
        <f t="shared" si="46"/>
        <v>14.833333333333334</v>
      </c>
      <c r="AB166" s="92">
        <v>166000000</v>
      </c>
      <c r="AC166" s="93">
        <f t="shared" si="47"/>
        <v>0.10722891566265061</v>
      </c>
      <c r="AD166" s="98">
        <f t="shared" si="48"/>
        <v>3631.9082833763619</v>
      </c>
      <c r="AE166" s="98">
        <f t="shared" si="49"/>
        <v>932584.26966292132</v>
      </c>
      <c r="AI166" s="3">
        <f t="shared" si="53"/>
        <v>531980</v>
      </c>
      <c r="AJ166" s="3">
        <f t="shared" si="54"/>
        <v>4297</v>
      </c>
    </row>
    <row r="167" spans="1:36">
      <c r="A167" s="89">
        <v>2017</v>
      </c>
      <c r="B167" s="90">
        <v>38911</v>
      </c>
      <c r="C167" s="102">
        <v>165</v>
      </c>
      <c r="D167" s="91">
        <v>12</v>
      </c>
      <c r="E167" s="92">
        <f>B167/D167</f>
        <v>3242.5833333333335</v>
      </c>
      <c r="F167" s="92">
        <f t="shared" ref="F167:F170" si="76">C167/D167</f>
        <v>13.75</v>
      </c>
      <c r="G167" s="92">
        <v>166000000</v>
      </c>
      <c r="H167" s="93">
        <f t="shared" si="73"/>
        <v>9.9397590361445784E-2</v>
      </c>
      <c r="I167" s="98">
        <f t="shared" si="42"/>
        <v>4266.1458199480867</v>
      </c>
      <c r="J167" s="98">
        <f t="shared" si="43"/>
        <v>1006060.6060606061</v>
      </c>
      <c r="K167" s="3">
        <f t="shared" si="59"/>
        <v>570891</v>
      </c>
      <c r="L167" s="3">
        <f t="shared" si="52"/>
        <v>4475</v>
      </c>
      <c r="P167" s="43">
        <v>183237046</v>
      </c>
      <c r="V167" s="79">
        <v>2017</v>
      </c>
      <c r="W167" s="90">
        <v>38911</v>
      </c>
      <c r="X167" s="91">
        <v>165</v>
      </c>
      <c r="Y167" s="91">
        <v>12</v>
      </c>
      <c r="Z167" s="92">
        <f>W167/Y167</f>
        <v>3242.5833333333335</v>
      </c>
      <c r="AA167" s="92">
        <f t="shared" si="46"/>
        <v>13.75</v>
      </c>
      <c r="AB167" s="92">
        <v>166000000</v>
      </c>
      <c r="AC167" s="93">
        <f t="shared" si="47"/>
        <v>9.9397590361445784E-2</v>
      </c>
      <c r="AD167" s="98">
        <f t="shared" si="48"/>
        <v>4266.1458199480867</v>
      </c>
      <c r="AE167" s="98">
        <f t="shared" si="49"/>
        <v>1006060.6060606061</v>
      </c>
      <c r="AI167" s="3">
        <f t="shared" si="53"/>
        <v>570891</v>
      </c>
      <c r="AJ167" s="3">
        <f t="shared" si="54"/>
        <v>4475</v>
      </c>
    </row>
    <row r="168" spans="1:36">
      <c r="A168" s="89">
        <v>2018</v>
      </c>
      <c r="B168" s="90">
        <v>49138</v>
      </c>
      <c r="C168" s="102">
        <v>165</v>
      </c>
      <c r="D168" s="91">
        <v>12</v>
      </c>
      <c r="E168" s="92">
        <f t="shared" ref="E168:E171" si="77">B168/D168</f>
        <v>4094.8333333333335</v>
      </c>
      <c r="F168" s="92">
        <f t="shared" si="76"/>
        <v>13.75</v>
      </c>
      <c r="G168" s="92">
        <v>166000000</v>
      </c>
      <c r="H168" s="93">
        <f t="shared" si="73"/>
        <v>9.9397590361445784E-2</v>
      </c>
      <c r="I168" s="98">
        <f t="shared" si="42"/>
        <v>3378.2408726443891</v>
      </c>
      <c r="J168" s="98">
        <f t="shared" si="43"/>
        <v>1006060.6060606061</v>
      </c>
      <c r="K168" s="3">
        <f t="shared" si="59"/>
        <v>620029</v>
      </c>
      <c r="L168" s="3">
        <f t="shared" si="52"/>
        <v>4640</v>
      </c>
      <c r="P168" s="43">
        <v>158287566</v>
      </c>
      <c r="V168" s="79">
        <v>2018</v>
      </c>
      <c r="W168" s="90">
        <v>49138</v>
      </c>
      <c r="X168" s="91">
        <v>165</v>
      </c>
      <c r="Y168" s="91">
        <v>12</v>
      </c>
      <c r="Z168" s="92">
        <f t="shared" ref="Z168:Z171" si="78">W168/Y168</f>
        <v>4094.8333333333335</v>
      </c>
      <c r="AA168" s="92">
        <f t="shared" si="46"/>
        <v>13.75</v>
      </c>
      <c r="AB168" s="92">
        <v>166000000</v>
      </c>
      <c r="AC168" s="93">
        <f t="shared" si="47"/>
        <v>9.9397590361445784E-2</v>
      </c>
      <c r="AD168" s="98">
        <f t="shared" si="48"/>
        <v>3378.2408726443891</v>
      </c>
      <c r="AE168" s="98">
        <f t="shared" si="49"/>
        <v>1006060.6060606061</v>
      </c>
      <c r="AI168" s="3">
        <f t="shared" si="53"/>
        <v>620029</v>
      </c>
      <c r="AJ168" s="3">
        <f t="shared" si="54"/>
        <v>4640</v>
      </c>
    </row>
    <row r="169" spans="1:36">
      <c r="A169" s="89">
        <v>2019</v>
      </c>
      <c r="B169" s="90">
        <v>48444</v>
      </c>
      <c r="C169" s="102">
        <v>183</v>
      </c>
      <c r="D169" s="91">
        <v>12</v>
      </c>
      <c r="E169" s="92">
        <f t="shared" si="77"/>
        <v>4037</v>
      </c>
      <c r="F169" s="92">
        <f t="shared" si="76"/>
        <v>15.25</v>
      </c>
      <c r="G169" s="92">
        <v>166000000</v>
      </c>
      <c r="H169" s="93">
        <f t="shared" si="73"/>
        <v>0.11024096385542169</v>
      </c>
      <c r="I169" s="98">
        <f t="shared" si="42"/>
        <v>3426.6369416233179</v>
      </c>
      <c r="J169" s="98">
        <f t="shared" si="43"/>
        <v>907103.82513661205</v>
      </c>
      <c r="K169" s="3">
        <f t="shared" si="59"/>
        <v>668473</v>
      </c>
      <c r="L169" s="3">
        <f t="shared" si="52"/>
        <v>4805</v>
      </c>
      <c r="V169" s="79">
        <v>2019</v>
      </c>
      <c r="W169" s="90">
        <v>48444</v>
      </c>
      <c r="X169" s="91">
        <v>183</v>
      </c>
      <c r="Y169" s="91">
        <v>12</v>
      </c>
      <c r="Z169" s="92">
        <f t="shared" si="78"/>
        <v>4037</v>
      </c>
      <c r="AA169" s="92">
        <f t="shared" si="46"/>
        <v>15.25</v>
      </c>
      <c r="AB169" s="92">
        <v>166000000</v>
      </c>
      <c r="AC169" s="93">
        <f t="shared" si="47"/>
        <v>0.11024096385542169</v>
      </c>
      <c r="AD169" s="98">
        <f t="shared" si="48"/>
        <v>3426.6369416233179</v>
      </c>
      <c r="AE169" s="98">
        <f t="shared" si="49"/>
        <v>907103.82513661205</v>
      </c>
      <c r="AI169" s="3">
        <f t="shared" si="53"/>
        <v>668473</v>
      </c>
      <c r="AJ169" s="3">
        <f t="shared" si="54"/>
        <v>4805</v>
      </c>
    </row>
    <row r="170" spans="1:36">
      <c r="A170" s="89">
        <v>2020</v>
      </c>
      <c r="B170" s="90">
        <v>46263</v>
      </c>
      <c r="C170" s="102">
        <v>166</v>
      </c>
      <c r="D170" s="91">
        <v>12</v>
      </c>
      <c r="E170" s="92">
        <f t="shared" si="77"/>
        <v>3855.25</v>
      </c>
      <c r="F170" s="92">
        <f t="shared" si="76"/>
        <v>13.833333333333334</v>
      </c>
      <c r="G170" s="92">
        <v>166000000</v>
      </c>
      <c r="H170" s="93">
        <f t="shared" si="73"/>
        <v>0.1</v>
      </c>
      <c r="I170" s="98">
        <f t="shared" si="42"/>
        <v>3588.1806195015456</v>
      </c>
      <c r="J170" s="98">
        <f t="shared" si="43"/>
        <v>1000000</v>
      </c>
      <c r="K170" s="3">
        <f t="shared" si="59"/>
        <v>714736</v>
      </c>
      <c r="L170" s="3">
        <f t="shared" si="52"/>
        <v>4988</v>
      </c>
      <c r="V170" s="79">
        <v>2020</v>
      </c>
      <c r="W170" s="90">
        <v>46263</v>
      </c>
      <c r="X170" s="91">
        <v>166</v>
      </c>
      <c r="Y170" s="91">
        <v>12</v>
      </c>
      <c r="Z170" s="92">
        <f t="shared" si="78"/>
        <v>3855.25</v>
      </c>
      <c r="AA170" s="92">
        <f t="shared" si="46"/>
        <v>13.833333333333334</v>
      </c>
      <c r="AB170" s="92">
        <v>166000000</v>
      </c>
      <c r="AC170" s="93">
        <f t="shared" si="47"/>
        <v>0.1</v>
      </c>
      <c r="AD170" s="98">
        <f t="shared" si="48"/>
        <v>3588.1806195015456</v>
      </c>
      <c r="AE170" s="98">
        <f t="shared" si="49"/>
        <v>1000000</v>
      </c>
      <c r="AI170" s="3">
        <f t="shared" si="53"/>
        <v>714736</v>
      </c>
      <c r="AJ170" s="3">
        <f t="shared" si="54"/>
        <v>4988</v>
      </c>
    </row>
    <row r="171" spans="1:36">
      <c r="A171" s="104" t="s">
        <v>265</v>
      </c>
      <c r="B171" s="94">
        <v>818044</v>
      </c>
      <c r="C171" s="75">
        <v>17128</v>
      </c>
      <c r="D171" s="74">
        <v>10</v>
      </c>
      <c r="E171" s="76">
        <f t="shared" si="77"/>
        <v>81804.399999999994</v>
      </c>
      <c r="F171" s="76">
        <f>C171/D171</f>
        <v>1712.8</v>
      </c>
      <c r="G171" s="76">
        <v>218318056</v>
      </c>
      <c r="H171" s="103">
        <f t="shared" si="73"/>
        <v>7.8454344609957509</v>
      </c>
      <c r="I171" s="78">
        <f>G171/B171</f>
        <v>266.8781336945201</v>
      </c>
      <c r="J171" s="78">
        <f>G171/C171</f>
        <v>12746.266697804764</v>
      </c>
      <c r="K171" s="3">
        <f t="shared" ref="K171" si="79">B171+K170</f>
        <v>1532780</v>
      </c>
      <c r="L171" s="3">
        <f>C170+L170</f>
        <v>5154</v>
      </c>
      <c r="N171" s="7">
        <f>G171/B171</f>
        <v>266.8781336945201</v>
      </c>
      <c r="O171" s="7">
        <f>G171/C171</f>
        <v>12746.266697804764</v>
      </c>
      <c r="V171" s="105" t="str">
        <f>A171</f>
        <v>COVID</v>
      </c>
      <c r="W171" s="75">
        <f>B171</f>
        <v>818044</v>
      </c>
      <c r="X171" s="75">
        <f>C171</f>
        <v>17128</v>
      </c>
      <c r="Y171" s="74">
        <f>D171</f>
        <v>10</v>
      </c>
      <c r="Z171" s="76">
        <f t="shared" si="78"/>
        <v>81804.399999999994</v>
      </c>
      <c r="AA171" s="76">
        <f>X171/Y171</f>
        <v>1712.8</v>
      </c>
      <c r="AB171" s="76">
        <v>188655196</v>
      </c>
      <c r="AC171" s="77">
        <f>X171/(AB171/100000)</f>
        <v>9.0789972198804421</v>
      </c>
      <c r="AD171" s="78">
        <f>AB171/W171</f>
        <v>230.61741911193042</v>
      </c>
      <c r="AE171" s="78">
        <f>AB171/X171</f>
        <v>11014.43227463802</v>
      </c>
      <c r="AI171" s="3">
        <f t="shared" si="53"/>
        <v>1532780</v>
      </c>
      <c r="AJ171" s="3">
        <f t="shared" si="54"/>
        <v>5154</v>
      </c>
    </row>
    <row r="172" spans="1:36">
      <c r="A172" s="95" t="s">
        <v>49</v>
      </c>
      <c r="B172" s="96"/>
      <c r="C172" s="97"/>
      <c r="D172" s="88"/>
      <c r="E172" s="97"/>
      <c r="F172" s="88"/>
      <c r="G172" s="88"/>
      <c r="H172" s="88"/>
      <c r="I172" s="88"/>
      <c r="J172" s="88"/>
      <c r="P172">
        <v>346968</v>
      </c>
      <c r="V172" s="20" t="s">
        <v>49</v>
      </c>
      <c r="W172" s="43"/>
      <c r="X172" s="7"/>
      <c r="Z172" s="7"/>
    </row>
    <row r="173" spans="1:36">
      <c r="H173">
        <v>1.8</v>
      </c>
      <c r="P173">
        <v>4826</v>
      </c>
      <c r="AB173" s="73"/>
    </row>
    <row r="174" spans="1:36">
      <c r="B174" s="43"/>
      <c r="C174" s="43"/>
      <c r="H174" s="48">
        <f>H171/H173</f>
        <v>4.358574700553195</v>
      </c>
      <c r="I174" s="48"/>
      <c r="J174" s="48"/>
      <c r="AB174" s="24"/>
    </row>
    <row r="175" spans="1:36">
      <c r="C175" s="48"/>
    </row>
    <row r="176" spans="1:36">
      <c r="C176" s="48"/>
    </row>
    <row r="177" spans="1:17">
      <c r="C177" s="43"/>
      <c r="D177" s="48"/>
    </row>
    <row r="178" spans="1:17">
      <c r="A178" s="16" t="s">
        <v>14</v>
      </c>
      <c r="E178" t="s">
        <v>54</v>
      </c>
      <c r="P178" t="s">
        <v>8</v>
      </c>
      <c r="Q178" t="s">
        <v>261</v>
      </c>
    </row>
    <row r="179" spans="1:17" ht="43.5">
      <c r="A179" s="15" t="s">
        <v>8</v>
      </c>
      <c r="B179" s="15" t="s">
        <v>9</v>
      </c>
      <c r="C179" s="15" t="s">
        <v>10</v>
      </c>
      <c r="D179" s="15" t="s">
        <v>11</v>
      </c>
      <c r="E179" s="15" t="s">
        <v>13</v>
      </c>
      <c r="F179" s="15" t="s">
        <v>12</v>
      </c>
      <c r="G179" s="38" t="s">
        <v>50</v>
      </c>
      <c r="H179" s="40" t="s">
        <v>34</v>
      </c>
      <c r="I179" s="101"/>
      <c r="J179" s="101"/>
      <c r="K179" s="65" t="s">
        <v>252</v>
      </c>
      <c r="L179" s="64" t="s">
        <v>251</v>
      </c>
      <c r="P179">
        <v>1997</v>
      </c>
      <c r="Q179">
        <v>22</v>
      </c>
    </row>
    <row r="180" spans="1:17">
      <c r="A180" s="15">
        <f t="shared" ref="A180:A196" si="80">A181-1</f>
        <v>1990</v>
      </c>
      <c r="B180" s="10">
        <v>2012</v>
      </c>
      <c r="C180" s="9">
        <v>76</v>
      </c>
      <c r="D180" s="9">
        <v>12</v>
      </c>
      <c r="E180" s="11">
        <f t="shared" ref="E180:E203" si="81">B180/D180</f>
        <v>167.66666666666666</v>
      </c>
      <c r="F180" s="11">
        <f t="shared" ref="F180:F210" si="82">C180/D180</f>
        <v>6.333333333333333</v>
      </c>
      <c r="G180" s="11">
        <v>166000000</v>
      </c>
      <c r="H180" s="35">
        <f t="shared" ref="H180:H211" si="83">C180/(G180/100000)</f>
        <v>4.5783132530120479E-2</v>
      </c>
      <c r="I180" s="31"/>
      <c r="J180" s="31"/>
      <c r="K180" s="43">
        <f>B180</f>
        <v>2012</v>
      </c>
      <c r="L180" s="3">
        <f>C180</f>
        <v>76</v>
      </c>
      <c r="P180">
        <f>P179+1</f>
        <v>1998</v>
      </c>
      <c r="Q180">
        <v>22</v>
      </c>
    </row>
    <row r="181" spans="1:17">
      <c r="A181" s="15">
        <f t="shared" si="80"/>
        <v>1991</v>
      </c>
      <c r="B181" s="10">
        <v>9932</v>
      </c>
      <c r="C181" s="9">
        <v>160</v>
      </c>
      <c r="D181" s="9">
        <v>12</v>
      </c>
      <c r="E181" s="11">
        <f t="shared" si="81"/>
        <v>827.66666666666663</v>
      </c>
      <c r="F181" s="11">
        <f t="shared" si="82"/>
        <v>13.333333333333334</v>
      </c>
      <c r="G181" s="11">
        <v>166000000</v>
      </c>
      <c r="H181" s="35">
        <f t="shared" si="83"/>
        <v>9.6385542168674704E-2</v>
      </c>
      <c r="I181" s="31"/>
      <c r="J181" s="31"/>
      <c r="K181">
        <f t="shared" ref="K181:K211" si="84">B181+K180</f>
        <v>11944</v>
      </c>
      <c r="L181" s="3">
        <f>C181+L180</f>
        <v>236</v>
      </c>
      <c r="P181">
        <f>P180+1</f>
        <v>1999</v>
      </c>
      <c r="Q181">
        <v>22</v>
      </c>
    </row>
    <row r="182" spans="1:17">
      <c r="A182" s="15">
        <f t="shared" si="80"/>
        <v>1992</v>
      </c>
      <c r="B182" s="10">
        <v>10692</v>
      </c>
      <c r="C182" s="9">
        <v>218</v>
      </c>
      <c r="D182" s="9">
        <v>12</v>
      </c>
      <c r="E182" s="11">
        <f t="shared" si="81"/>
        <v>891</v>
      </c>
      <c r="F182" s="11">
        <f t="shared" si="82"/>
        <v>18.166666666666668</v>
      </c>
      <c r="G182" s="11">
        <v>166000000</v>
      </c>
      <c r="H182" s="35">
        <f t="shared" si="83"/>
        <v>0.13132530120481928</v>
      </c>
      <c r="I182" s="31"/>
      <c r="J182" s="31"/>
      <c r="K182">
        <f t="shared" si="84"/>
        <v>22636</v>
      </c>
      <c r="L182" s="3">
        <f>C182+L181</f>
        <v>454</v>
      </c>
      <c r="P182">
        <f>P181+1</f>
        <v>2000</v>
      </c>
      <c r="Q182">
        <v>22</v>
      </c>
    </row>
    <row r="183" spans="1:17">
      <c r="A183" s="15">
        <f t="shared" si="80"/>
        <v>1993</v>
      </c>
      <c r="B183" s="10">
        <v>10147</v>
      </c>
      <c r="C183" s="9">
        <v>219</v>
      </c>
      <c r="D183" s="9">
        <v>12</v>
      </c>
      <c r="E183" s="11">
        <f t="shared" si="81"/>
        <v>845.58333333333337</v>
      </c>
      <c r="F183" s="11">
        <f t="shared" si="82"/>
        <v>18.25</v>
      </c>
      <c r="G183" s="11">
        <v>166000000</v>
      </c>
      <c r="H183" s="35">
        <f t="shared" si="83"/>
        <v>0.13192771084337349</v>
      </c>
      <c r="I183" s="31"/>
      <c r="J183" s="31"/>
      <c r="K183">
        <f t="shared" si="84"/>
        <v>32783</v>
      </c>
      <c r="L183" s="3">
        <f>C183+L182</f>
        <v>673</v>
      </c>
      <c r="P183">
        <f>P182+1</f>
        <v>2001</v>
      </c>
      <c r="Q183">
        <v>22</v>
      </c>
    </row>
    <row r="184" spans="1:17">
      <c r="A184" s="15">
        <f t="shared" si="80"/>
        <v>1994</v>
      </c>
      <c r="B184" s="10">
        <v>10193</v>
      </c>
      <c r="C184" s="9">
        <v>223</v>
      </c>
      <c r="D184" s="9">
        <v>12</v>
      </c>
      <c r="E184" s="11">
        <f t="shared" si="81"/>
        <v>849.41666666666663</v>
      </c>
      <c r="F184" s="11">
        <f t="shared" si="82"/>
        <v>18.583333333333332</v>
      </c>
      <c r="G184" s="11">
        <v>166000000</v>
      </c>
      <c r="H184" s="35">
        <f t="shared" si="83"/>
        <v>0.13433734939759037</v>
      </c>
      <c r="I184" s="31"/>
      <c r="J184" s="31"/>
      <c r="K184">
        <f t="shared" si="84"/>
        <v>42976</v>
      </c>
      <c r="L184" s="3">
        <f t="shared" ref="L184:L211" si="85">C183+L183</f>
        <v>892</v>
      </c>
      <c r="P184">
        <f>P183+1</f>
        <v>2002</v>
      </c>
      <c r="Q184">
        <v>22</v>
      </c>
    </row>
    <row r="185" spans="1:17">
      <c r="A185" s="15">
        <f t="shared" si="80"/>
        <v>1995</v>
      </c>
      <c r="B185" s="10">
        <v>10001</v>
      </c>
      <c r="C185" s="9">
        <v>140</v>
      </c>
      <c r="D185" s="9">
        <v>12</v>
      </c>
      <c r="E185" s="11">
        <f t="shared" si="81"/>
        <v>833.41666666666663</v>
      </c>
      <c r="F185" s="11">
        <f t="shared" si="82"/>
        <v>11.666666666666666</v>
      </c>
      <c r="G185" s="11">
        <v>166000000</v>
      </c>
      <c r="H185" s="35">
        <f t="shared" si="83"/>
        <v>8.4337349397590355E-2</v>
      </c>
      <c r="I185" s="31"/>
      <c r="J185" s="31"/>
      <c r="K185">
        <f t="shared" si="84"/>
        <v>52977</v>
      </c>
      <c r="L185" s="3">
        <f t="shared" si="85"/>
        <v>1115</v>
      </c>
      <c r="P185">
        <v>2021</v>
      </c>
      <c r="Q185">
        <v>1095</v>
      </c>
    </row>
    <row r="186" spans="1:17">
      <c r="A186" s="15">
        <f t="shared" si="80"/>
        <v>1996</v>
      </c>
      <c r="B186" s="10">
        <v>10771</v>
      </c>
      <c r="C186" s="9">
        <v>123</v>
      </c>
      <c r="D186" s="9">
        <v>12</v>
      </c>
      <c r="E186" s="11">
        <f t="shared" si="81"/>
        <v>897.58333333333337</v>
      </c>
      <c r="F186" s="11">
        <f t="shared" si="82"/>
        <v>10.25</v>
      </c>
      <c r="G186" s="11">
        <v>166000000</v>
      </c>
      <c r="H186" s="35">
        <f t="shared" si="83"/>
        <v>7.4096385542168672E-2</v>
      </c>
      <c r="I186" s="31"/>
      <c r="J186" s="31"/>
      <c r="K186">
        <f t="shared" si="84"/>
        <v>63748</v>
      </c>
      <c r="L186" s="3">
        <f t="shared" si="85"/>
        <v>1255</v>
      </c>
    </row>
    <row r="187" spans="1:17">
      <c r="A187" s="15">
        <f t="shared" si="80"/>
        <v>1997</v>
      </c>
      <c r="B187" s="10">
        <v>11006</v>
      </c>
      <c r="C187" s="9">
        <v>133</v>
      </c>
      <c r="D187" s="9">
        <v>12</v>
      </c>
      <c r="E187" s="11">
        <f t="shared" si="81"/>
        <v>917.16666666666663</v>
      </c>
      <c r="F187" s="11">
        <f t="shared" si="82"/>
        <v>11.083333333333334</v>
      </c>
      <c r="G187" s="11">
        <v>166000000</v>
      </c>
      <c r="H187" s="35">
        <f t="shared" si="83"/>
        <v>8.0120481927710846E-2</v>
      </c>
      <c r="I187" s="31"/>
      <c r="J187" s="31"/>
      <c r="K187">
        <f t="shared" si="84"/>
        <v>74754</v>
      </c>
      <c r="L187" s="3">
        <f t="shared" si="85"/>
        <v>1378</v>
      </c>
    </row>
    <row r="188" spans="1:17">
      <c r="A188" s="15">
        <f t="shared" si="80"/>
        <v>1998</v>
      </c>
      <c r="B188" s="10">
        <v>9949</v>
      </c>
      <c r="C188" s="9">
        <v>132</v>
      </c>
      <c r="D188" s="9">
        <v>12</v>
      </c>
      <c r="E188" s="11">
        <f t="shared" si="81"/>
        <v>829.08333333333337</v>
      </c>
      <c r="F188" s="11">
        <f t="shared" si="82"/>
        <v>11</v>
      </c>
      <c r="G188" s="11">
        <v>166000000</v>
      </c>
      <c r="H188" s="35">
        <f t="shared" si="83"/>
        <v>7.9518072289156624E-2</v>
      </c>
      <c r="I188" s="31"/>
      <c r="J188" s="31"/>
      <c r="K188">
        <f t="shared" si="84"/>
        <v>84703</v>
      </c>
      <c r="L188" s="3">
        <f t="shared" si="85"/>
        <v>1511</v>
      </c>
    </row>
    <row r="189" spans="1:17">
      <c r="A189" s="15">
        <f t="shared" si="80"/>
        <v>1999</v>
      </c>
      <c r="B189" s="10">
        <v>12123</v>
      </c>
      <c r="C189" s="9">
        <v>144</v>
      </c>
      <c r="D189" s="9">
        <v>12</v>
      </c>
      <c r="E189" s="11">
        <f t="shared" si="81"/>
        <v>1010.25</v>
      </c>
      <c r="F189" s="11">
        <f t="shared" si="82"/>
        <v>12</v>
      </c>
      <c r="G189" s="11">
        <v>166000000</v>
      </c>
      <c r="H189" s="35">
        <f t="shared" si="83"/>
        <v>8.6746987951807228E-2</v>
      </c>
      <c r="I189" s="31"/>
      <c r="J189" s="31"/>
      <c r="K189">
        <f t="shared" si="84"/>
        <v>96826</v>
      </c>
      <c r="L189" s="3">
        <f t="shared" si="85"/>
        <v>1643</v>
      </c>
    </row>
    <row r="190" spans="1:17">
      <c r="A190" s="15">
        <f t="shared" si="80"/>
        <v>2000</v>
      </c>
      <c r="B190" s="10">
        <v>14105</v>
      </c>
      <c r="C190" s="9">
        <v>141</v>
      </c>
      <c r="D190" s="9">
        <v>12</v>
      </c>
      <c r="E190" s="11">
        <f t="shared" si="81"/>
        <v>1175.4166666666667</v>
      </c>
      <c r="F190" s="11">
        <f t="shared" si="82"/>
        <v>11.75</v>
      </c>
      <c r="G190" s="11">
        <v>166000000</v>
      </c>
      <c r="H190" s="35">
        <f t="shared" si="83"/>
        <v>8.4939759036144577E-2</v>
      </c>
      <c r="I190" s="31"/>
      <c r="J190" s="31"/>
      <c r="K190">
        <f t="shared" si="84"/>
        <v>110931</v>
      </c>
      <c r="L190" s="3">
        <f t="shared" si="85"/>
        <v>1787</v>
      </c>
    </row>
    <row r="191" spans="1:17">
      <c r="A191" s="15">
        <f t="shared" si="80"/>
        <v>2001</v>
      </c>
      <c r="B191" s="10">
        <v>13359</v>
      </c>
      <c r="C191" s="9">
        <v>174</v>
      </c>
      <c r="D191" s="9">
        <v>12</v>
      </c>
      <c r="E191" s="11">
        <f t="shared" si="81"/>
        <v>1113.25</v>
      </c>
      <c r="F191" s="11">
        <f t="shared" si="82"/>
        <v>14.5</v>
      </c>
      <c r="G191" s="11">
        <v>166000000</v>
      </c>
      <c r="H191" s="35">
        <f t="shared" si="83"/>
        <v>0.10481927710843374</v>
      </c>
      <c r="I191" s="31"/>
      <c r="J191" s="31"/>
      <c r="K191">
        <f t="shared" si="84"/>
        <v>124290</v>
      </c>
      <c r="L191" s="3">
        <f t="shared" si="85"/>
        <v>1928</v>
      </c>
    </row>
    <row r="192" spans="1:17">
      <c r="A192" s="15">
        <f t="shared" si="80"/>
        <v>2002</v>
      </c>
      <c r="B192" s="10">
        <v>14074</v>
      </c>
      <c r="C192" s="9">
        <v>135</v>
      </c>
      <c r="D192" s="9">
        <v>12</v>
      </c>
      <c r="E192" s="11">
        <f t="shared" si="81"/>
        <v>1172.8333333333333</v>
      </c>
      <c r="F192" s="11">
        <f t="shared" si="82"/>
        <v>11.25</v>
      </c>
      <c r="G192" s="11">
        <v>166000000</v>
      </c>
      <c r="H192" s="35">
        <f t="shared" si="83"/>
        <v>8.1325301204819275E-2</v>
      </c>
      <c r="I192" s="31"/>
      <c r="J192" s="31"/>
      <c r="K192">
        <f t="shared" si="84"/>
        <v>138364</v>
      </c>
      <c r="L192" s="3">
        <f t="shared" si="85"/>
        <v>2102</v>
      </c>
    </row>
    <row r="193" spans="1:12">
      <c r="A193" s="15">
        <f t="shared" si="80"/>
        <v>2003</v>
      </c>
      <c r="B193" s="10">
        <v>16757</v>
      </c>
      <c r="C193" s="9">
        <v>199</v>
      </c>
      <c r="D193" s="9">
        <v>12</v>
      </c>
      <c r="E193" s="11">
        <f t="shared" si="81"/>
        <v>1396.4166666666667</v>
      </c>
      <c r="F193" s="11">
        <f t="shared" si="82"/>
        <v>16.583333333333332</v>
      </c>
      <c r="G193" s="11">
        <v>166000000</v>
      </c>
      <c r="H193" s="35">
        <f t="shared" si="83"/>
        <v>0.11987951807228915</v>
      </c>
      <c r="I193" s="31"/>
      <c r="J193" s="31"/>
      <c r="K193">
        <f t="shared" si="84"/>
        <v>155121</v>
      </c>
      <c r="L193" s="3">
        <f t="shared" si="85"/>
        <v>2237</v>
      </c>
    </row>
    <row r="194" spans="1:12">
      <c r="A194" s="15">
        <f t="shared" si="80"/>
        <v>2004</v>
      </c>
      <c r="B194" s="10">
        <v>15324</v>
      </c>
      <c r="C194" s="9">
        <v>162</v>
      </c>
      <c r="D194" s="9">
        <v>12</v>
      </c>
      <c r="E194" s="11">
        <f t="shared" si="81"/>
        <v>1277</v>
      </c>
      <c r="F194" s="11">
        <f t="shared" si="82"/>
        <v>13.5</v>
      </c>
      <c r="G194" s="11">
        <v>166000000</v>
      </c>
      <c r="H194" s="35">
        <f t="shared" si="83"/>
        <v>9.7590361445783133E-2</v>
      </c>
      <c r="I194" s="31"/>
      <c r="J194" s="31"/>
      <c r="K194">
        <f t="shared" si="84"/>
        <v>170445</v>
      </c>
      <c r="L194" s="3">
        <f t="shared" si="85"/>
        <v>2436</v>
      </c>
    </row>
    <row r="195" spans="1:12">
      <c r="A195" s="15">
        <f t="shared" si="80"/>
        <v>2005</v>
      </c>
      <c r="B195" s="10">
        <v>15581</v>
      </c>
      <c r="C195" s="9">
        <v>131</v>
      </c>
      <c r="D195" s="9">
        <v>12</v>
      </c>
      <c r="E195" s="11">
        <f t="shared" si="81"/>
        <v>1298.4166666666667</v>
      </c>
      <c r="F195" s="11">
        <f t="shared" si="82"/>
        <v>10.916666666666666</v>
      </c>
      <c r="G195" s="11">
        <v>166000000</v>
      </c>
      <c r="H195" s="35">
        <f t="shared" si="83"/>
        <v>7.8915662650602403E-2</v>
      </c>
      <c r="I195" s="31"/>
      <c r="J195" s="31"/>
      <c r="K195">
        <f t="shared" si="84"/>
        <v>186026</v>
      </c>
      <c r="L195" s="3">
        <f t="shared" si="85"/>
        <v>2598</v>
      </c>
    </row>
    <row r="196" spans="1:12">
      <c r="A196" s="15">
        <f t="shared" si="80"/>
        <v>2006</v>
      </c>
      <c r="B196" s="10">
        <v>17313</v>
      </c>
      <c r="C196" s="9">
        <v>123</v>
      </c>
      <c r="D196" s="9">
        <v>12</v>
      </c>
      <c r="E196" s="11">
        <f t="shared" si="81"/>
        <v>1442.75</v>
      </c>
      <c r="F196" s="11">
        <f t="shared" si="82"/>
        <v>10.25</v>
      </c>
      <c r="G196" s="11">
        <v>166000000</v>
      </c>
      <c r="H196" s="35">
        <f t="shared" si="83"/>
        <v>7.4096385542168672E-2</v>
      </c>
      <c r="I196" s="31"/>
      <c r="J196" s="31"/>
      <c r="K196">
        <f t="shared" si="84"/>
        <v>203339</v>
      </c>
      <c r="L196" s="3">
        <f t="shared" si="85"/>
        <v>2729</v>
      </c>
    </row>
    <row r="197" spans="1:12">
      <c r="A197" s="15">
        <v>2007</v>
      </c>
      <c r="B197" s="10">
        <v>28226</v>
      </c>
      <c r="C197" s="9">
        <v>162</v>
      </c>
      <c r="D197" s="9">
        <v>12</v>
      </c>
      <c r="E197" s="11">
        <f t="shared" si="81"/>
        <v>2352.1666666666665</v>
      </c>
      <c r="F197" s="11">
        <f t="shared" si="82"/>
        <v>13.5</v>
      </c>
      <c r="G197" s="11">
        <v>166000000</v>
      </c>
      <c r="H197" s="35">
        <f t="shared" si="83"/>
        <v>9.7590361445783133E-2</v>
      </c>
      <c r="I197" s="31"/>
      <c r="J197" s="31"/>
      <c r="K197">
        <f t="shared" si="84"/>
        <v>231565</v>
      </c>
      <c r="L197" s="3">
        <f t="shared" si="85"/>
        <v>2852</v>
      </c>
    </row>
    <row r="198" spans="1:12">
      <c r="A198" s="15">
        <v>2008</v>
      </c>
      <c r="B198" s="10">
        <v>29766</v>
      </c>
      <c r="C198" s="9">
        <v>182</v>
      </c>
      <c r="D198" s="9">
        <v>12</v>
      </c>
      <c r="E198" s="11">
        <f t="shared" si="81"/>
        <v>2480.5</v>
      </c>
      <c r="F198" s="11">
        <f t="shared" si="82"/>
        <v>15.166666666666666</v>
      </c>
      <c r="G198" s="11">
        <v>166000000</v>
      </c>
      <c r="H198" s="35">
        <f t="shared" si="83"/>
        <v>0.10963855421686747</v>
      </c>
      <c r="I198" s="31"/>
      <c r="J198" s="31"/>
      <c r="K198" s="3">
        <f t="shared" si="84"/>
        <v>261331</v>
      </c>
      <c r="L198" s="3">
        <f t="shared" si="85"/>
        <v>3014</v>
      </c>
    </row>
    <row r="199" spans="1:12">
      <c r="A199" s="15">
        <v>2009</v>
      </c>
      <c r="B199" s="10">
        <v>32786</v>
      </c>
      <c r="C199" s="9">
        <v>191</v>
      </c>
      <c r="D199" s="9">
        <v>12</v>
      </c>
      <c r="E199" s="11">
        <f t="shared" si="81"/>
        <v>2732.1666666666665</v>
      </c>
      <c r="F199" s="11">
        <f t="shared" si="82"/>
        <v>15.916666666666666</v>
      </c>
      <c r="G199" s="11">
        <v>166000000</v>
      </c>
      <c r="H199" s="35">
        <f t="shared" si="83"/>
        <v>0.11506024096385542</v>
      </c>
      <c r="I199" s="31"/>
      <c r="J199" s="31"/>
      <c r="K199" s="3">
        <f t="shared" si="84"/>
        <v>294117</v>
      </c>
      <c r="L199" s="3">
        <f t="shared" si="85"/>
        <v>3196</v>
      </c>
    </row>
    <row r="200" spans="1:12">
      <c r="A200" s="15">
        <v>2010</v>
      </c>
      <c r="B200" s="10">
        <v>31582</v>
      </c>
      <c r="C200" s="9">
        <v>161</v>
      </c>
      <c r="D200" s="9">
        <v>12</v>
      </c>
      <c r="E200" s="11">
        <f t="shared" si="81"/>
        <v>2631.8333333333335</v>
      </c>
      <c r="F200" s="11">
        <f t="shared" si="82"/>
        <v>13.416666666666666</v>
      </c>
      <c r="G200" s="11">
        <v>166000000</v>
      </c>
      <c r="H200" s="35">
        <f t="shared" si="83"/>
        <v>9.6987951807228912E-2</v>
      </c>
      <c r="I200" s="31"/>
      <c r="J200" s="31"/>
      <c r="K200" s="3">
        <f t="shared" si="84"/>
        <v>325699</v>
      </c>
      <c r="L200" s="3">
        <f t="shared" si="85"/>
        <v>3387</v>
      </c>
    </row>
    <row r="201" spans="1:12">
      <c r="A201" s="15">
        <v>2011</v>
      </c>
      <c r="B201" s="10">
        <v>25408</v>
      </c>
      <c r="C201" s="9">
        <v>173</v>
      </c>
      <c r="D201" s="9">
        <v>12</v>
      </c>
      <c r="E201" s="11">
        <f t="shared" si="81"/>
        <v>2117.3333333333335</v>
      </c>
      <c r="F201" s="11">
        <f t="shared" si="82"/>
        <v>14.416666666666666</v>
      </c>
      <c r="G201" s="11">
        <v>166000000</v>
      </c>
      <c r="H201" s="35">
        <f t="shared" si="83"/>
        <v>0.10421686746987951</v>
      </c>
      <c r="I201" s="31"/>
      <c r="J201" s="31"/>
      <c r="K201" s="3">
        <f t="shared" si="84"/>
        <v>351107</v>
      </c>
      <c r="L201" s="3">
        <f t="shared" si="85"/>
        <v>3548</v>
      </c>
    </row>
    <row r="202" spans="1:12">
      <c r="A202" s="15">
        <v>2012</v>
      </c>
      <c r="B202" s="10">
        <v>26668</v>
      </c>
      <c r="C202" s="9">
        <v>166</v>
      </c>
      <c r="D202" s="9">
        <v>12</v>
      </c>
      <c r="E202" s="11">
        <f t="shared" si="81"/>
        <v>2222.3333333333335</v>
      </c>
      <c r="F202" s="11">
        <f t="shared" si="82"/>
        <v>13.833333333333334</v>
      </c>
      <c r="G202" s="11">
        <v>166000000</v>
      </c>
      <c r="H202" s="35">
        <f t="shared" si="83"/>
        <v>0.1</v>
      </c>
      <c r="I202" s="31"/>
      <c r="J202" s="31"/>
      <c r="K202" s="3">
        <f t="shared" si="84"/>
        <v>377775</v>
      </c>
      <c r="L202" s="3">
        <f t="shared" si="85"/>
        <v>3721</v>
      </c>
    </row>
    <row r="203" spans="1:12">
      <c r="A203" s="15">
        <v>2013</v>
      </c>
      <c r="B203" s="10">
        <v>29736</v>
      </c>
      <c r="C203" s="9">
        <v>129</v>
      </c>
      <c r="D203" s="9">
        <v>12</v>
      </c>
      <c r="E203" s="11">
        <f t="shared" si="81"/>
        <v>2478</v>
      </c>
      <c r="F203" s="11">
        <f t="shared" si="82"/>
        <v>10.75</v>
      </c>
      <c r="G203" s="11">
        <v>166000000</v>
      </c>
      <c r="H203" s="35">
        <f t="shared" si="83"/>
        <v>7.7710843373493974E-2</v>
      </c>
      <c r="I203" s="31"/>
      <c r="J203" s="31"/>
      <c r="K203" s="3">
        <f t="shared" si="84"/>
        <v>407511</v>
      </c>
      <c r="L203" s="3">
        <f t="shared" si="85"/>
        <v>3887</v>
      </c>
    </row>
    <row r="204" spans="1:12">
      <c r="A204" s="15">
        <v>2014</v>
      </c>
      <c r="B204" s="10">
        <v>34340</v>
      </c>
      <c r="C204" s="9">
        <v>131</v>
      </c>
      <c r="D204" s="9">
        <v>12</v>
      </c>
      <c r="E204" s="11">
        <f>B204/D204</f>
        <v>2861.6666666666665</v>
      </c>
      <c r="F204" s="11">
        <f t="shared" si="82"/>
        <v>10.916666666666666</v>
      </c>
      <c r="G204" s="11">
        <v>166000000</v>
      </c>
      <c r="H204" s="35">
        <f t="shared" si="83"/>
        <v>7.8915662650602403E-2</v>
      </c>
      <c r="I204" s="31"/>
      <c r="J204" s="31"/>
      <c r="K204" s="3">
        <f t="shared" si="84"/>
        <v>441851</v>
      </c>
      <c r="L204" s="3">
        <f t="shared" si="85"/>
        <v>4016</v>
      </c>
    </row>
    <row r="205" spans="1:12">
      <c r="A205" s="15">
        <v>2015</v>
      </c>
      <c r="B205" s="10">
        <v>44423</v>
      </c>
      <c r="C205" s="9">
        <v>150</v>
      </c>
      <c r="D205" s="9">
        <v>12</v>
      </c>
      <c r="E205" s="11">
        <f>B205/D205</f>
        <v>3701.9166666666665</v>
      </c>
      <c r="F205" s="11">
        <f t="shared" si="82"/>
        <v>12.5</v>
      </c>
      <c r="G205" s="11">
        <v>166000000</v>
      </c>
      <c r="H205" s="35">
        <f t="shared" si="83"/>
        <v>9.036144578313253E-2</v>
      </c>
      <c r="I205" s="31"/>
      <c r="J205" s="31"/>
      <c r="K205" s="3">
        <f t="shared" si="84"/>
        <v>486274</v>
      </c>
      <c r="L205" s="3">
        <f t="shared" si="85"/>
        <v>4147</v>
      </c>
    </row>
    <row r="206" spans="1:12">
      <c r="A206" s="15">
        <v>2016</v>
      </c>
      <c r="B206" s="10">
        <v>45706</v>
      </c>
      <c r="C206" s="9">
        <v>178</v>
      </c>
      <c r="D206" s="9">
        <v>12</v>
      </c>
      <c r="E206" s="11">
        <f>B206/D206</f>
        <v>3808.8333333333335</v>
      </c>
      <c r="F206" s="11">
        <f t="shared" si="82"/>
        <v>14.833333333333334</v>
      </c>
      <c r="G206" s="11">
        <v>166000000</v>
      </c>
      <c r="H206" s="35">
        <f t="shared" si="83"/>
        <v>0.10722891566265061</v>
      </c>
      <c r="I206" s="31"/>
      <c r="J206" s="31"/>
      <c r="K206" s="3">
        <f t="shared" si="84"/>
        <v>531980</v>
      </c>
      <c r="L206" s="3">
        <f t="shared" si="85"/>
        <v>4297</v>
      </c>
    </row>
    <row r="207" spans="1:12">
      <c r="A207" s="15">
        <v>2017</v>
      </c>
      <c r="B207" s="10">
        <v>38911</v>
      </c>
      <c r="C207" s="9">
        <v>165</v>
      </c>
      <c r="D207" s="9">
        <v>12</v>
      </c>
      <c r="E207" s="11">
        <f>B207/D207</f>
        <v>3242.5833333333335</v>
      </c>
      <c r="F207" s="11">
        <f t="shared" si="82"/>
        <v>13.75</v>
      </c>
      <c r="G207" s="11">
        <v>166000000</v>
      </c>
      <c r="H207" s="35">
        <f t="shared" si="83"/>
        <v>9.9397590361445784E-2</v>
      </c>
      <c r="I207" s="31"/>
      <c r="J207" s="31"/>
      <c r="K207" s="3">
        <f t="shared" si="84"/>
        <v>570891</v>
      </c>
      <c r="L207" s="3">
        <f t="shared" si="85"/>
        <v>4475</v>
      </c>
    </row>
    <row r="208" spans="1:12">
      <c r="A208" s="15">
        <v>2018</v>
      </c>
      <c r="B208" s="10">
        <v>49138</v>
      </c>
      <c r="C208" s="9">
        <v>165</v>
      </c>
      <c r="D208" s="9">
        <v>12</v>
      </c>
      <c r="E208" s="11">
        <f t="shared" ref="E208:E211" si="86">B208/D208</f>
        <v>4094.8333333333335</v>
      </c>
      <c r="F208" s="11">
        <f t="shared" si="82"/>
        <v>13.75</v>
      </c>
      <c r="G208" s="11">
        <v>166000000</v>
      </c>
      <c r="H208" s="35">
        <f t="shared" si="83"/>
        <v>9.9397590361445784E-2</v>
      </c>
      <c r="I208" s="31"/>
      <c r="J208" s="31"/>
      <c r="K208" s="3">
        <f t="shared" si="84"/>
        <v>620029</v>
      </c>
      <c r="L208" s="3">
        <f t="shared" si="85"/>
        <v>4640</v>
      </c>
    </row>
    <row r="209" spans="1:12">
      <c r="A209" s="15">
        <v>2019</v>
      </c>
      <c r="B209" s="10">
        <v>48444</v>
      </c>
      <c r="C209" s="9">
        <v>183</v>
      </c>
      <c r="D209" s="9">
        <v>12</v>
      </c>
      <c r="E209" s="11">
        <f t="shared" si="86"/>
        <v>4037</v>
      </c>
      <c r="F209" s="11">
        <f t="shared" si="82"/>
        <v>15.25</v>
      </c>
      <c r="G209" s="11">
        <v>166000000</v>
      </c>
      <c r="H209" s="35">
        <f t="shared" si="83"/>
        <v>0.11024096385542169</v>
      </c>
      <c r="I209" s="31"/>
      <c r="J209" s="31"/>
      <c r="K209" s="3">
        <f t="shared" si="84"/>
        <v>668473</v>
      </c>
      <c r="L209" s="3">
        <f t="shared" si="85"/>
        <v>4805</v>
      </c>
    </row>
    <row r="210" spans="1:12">
      <c r="A210" s="15">
        <v>2020</v>
      </c>
      <c r="B210" s="10">
        <v>46263</v>
      </c>
      <c r="C210" s="9">
        <v>166</v>
      </c>
      <c r="D210" s="9">
        <v>12</v>
      </c>
      <c r="E210" s="11">
        <f t="shared" si="86"/>
        <v>3855.25</v>
      </c>
      <c r="F210" s="11">
        <f t="shared" si="82"/>
        <v>13.833333333333334</v>
      </c>
      <c r="G210" s="11">
        <v>166000000</v>
      </c>
      <c r="H210" s="35">
        <f t="shared" si="83"/>
        <v>0.1</v>
      </c>
      <c r="I210" s="31"/>
      <c r="J210" s="31"/>
      <c r="K210" s="3">
        <f t="shared" si="84"/>
        <v>714736</v>
      </c>
      <c r="L210" s="3">
        <f t="shared" si="85"/>
        <v>4988</v>
      </c>
    </row>
    <row r="211" spans="1:12">
      <c r="A211" s="12">
        <v>2021</v>
      </c>
      <c r="B211" s="13">
        <v>217717</v>
      </c>
      <c r="C211" s="13">
        <v>4170</v>
      </c>
      <c r="D211" s="12">
        <v>4.5</v>
      </c>
      <c r="E211" s="14">
        <f t="shared" si="86"/>
        <v>48381.555555555555</v>
      </c>
      <c r="F211" s="14">
        <f>C211/D211</f>
        <v>926.66666666666663</v>
      </c>
      <c r="G211" s="14">
        <v>285720586</v>
      </c>
      <c r="H211" s="35">
        <f t="shared" si="83"/>
        <v>1.4594678172751612</v>
      </c>
      <c r="I211" s="31"/>
      <c r="J211" s="31"/>
      <c r="K211" s="3">
        <f t="shared" si="84"/>
        <v>932453</v>
      </c>
      <c r="L211" s="3">
        <f t="shared" si="85"/>
        <v>5154</v>
      </c>
    </row>
    <row r="212" spans="1:12">
      <c r="A212" s="20" t="s">
        <v>49</v>
      </c>
      <c r="B212" s="43"/>
      <c r="C212" s="7"/>
      <c r="E212" s="7"/>
    </row>
    <row r="213" spans="1:12">
      <c r="H213">
        <v>1.8</v>
      </c>
    </row>
    <row r="214" spans="1:12">
      <c r="H214" s="48">
        <f>H211/H213</f>
        <v>0.81081545404175615</v>
      </c>
      <c r="I214" s="48"/>
      <c r="J214" s="48"/>
    </row>
    <row r="215" spans="1:12">
      <c r="A215" s="16" t="s">
        <v>14</v>
      </c>
      <c r="E215" t="s">
        <v>258</v>
      </c>
    </row>
    <row r="216" spans="1:12" ht="43.5">
      <c r="A216" s="15" t="s">
        <v>8</v>
      </c>
      <c r="B216" s="15" t="s">
        <v>9</v>
      </c>
      <c r="C216" s="15" t="s">
        <v>10</v>
      </c>
      <c r="D216" s="15" t="s">
        <v>11</v>
      </c>
      <c r="E216" s="15" t="s">
        <v>13</v>
      </c>
      <c r="F216" s="15" t="s">
        <v>12</v>
      </c>
      <c r="G216" s="38" t="s">
        <v>50</v>
      </c>
      <c r="H216" s="40" t="s">
        <v>34</v>
      </c>
      <c r="I216" s="101"/>
      <c r="J216" s="101"/>
      <c r="K216" s="65" t="s">
        <v>252</v>
      </c>
      <c r="L216" s="64" t="s">
        <v>251</v>
      </c>
    </row>
    <row r="217" spans="1:12">
      <c r="A217" s="15">
        <f t="shared" ref="A217:A233" si="87">A218-1</f>
        <v>1990</v>
      </c>
      <c r="B217" s="10">
        <v>2012</v>
      </c>
      <c r="C217" s="9">
        <v>76</v>
      </c>
      <c r="D217" s="9">
        <v>12</v>
      </c>
      <c r="E217" s="11">
        <f t="shared" ref="E217:E240" si="88">B217/D217</f>
        <v>167.66666666666666</v>
      </c>
      <c r="F217" s="11">
        <f t="shared" ref="F217:F247" si="89">C217/D217</f>
        <v>6.333333333333333</v>
      </c>
      <c r="G217" s="11">
        <v>166000000</v>
      </c>
      <c r="H217" s="35">
        <f t="shared" ref="H217:H248" si="90">C217/(G217/100000)</f>
        <v>4.5783132530120479E-2</v>
      </c>
      <c r="I217" s="31"/>
      <c r="J217" s="31"/>
      <c r="K217" s="43">
        <f>B217</f>
        <v>2012</v>
      </c>
      <c r="L217" s="3">
        <f>C217</f>
        <v>76</v>
      </c>
    </row>
    <row r="218" spans="1:12">
      <c r="A218" s="15">
        <f t="shared" si="87"/>
        <v>1991</v>
      </c>
      <c r="B218" s="10">
        <v>9932</v>
      </c>
      <c r="C218" s="9">
        <v>160</v>
      </c>
      <c r="D218" s="9">
        <v>12</v>
      </c>
      <c r="E218" s="11">
        <f t="shared" si="88"/>
        <v>827.66666666666663</v>
      </c>
      <c r="F218" s="11">
        <f t="shared" si="89"/>
        <v>13.333333333333334</v>
      </c>
      <c r="G218" s="11">
        <v>166000000</v>
      </c>
      <c r="H218" s="35">
        <f t="shared" si="90"/>
        <v>9.6385542168674704E-2</v>
      </c>
      <c r="I218" s="31"/>
      <c r="J218" s="31"/>
      <c r="K218">
        <f t="shared" ref="K218:K248" si="91">B218+K217</f>
        <v>11944</v>
      </c>
      <c r="L218" s="3">
        <f>C218+L217</f>
        <v>236</v>
      </c>
    </row>
    <row r="219" spans="1:12">
      <c r="A219" s="15">
        <f t="shared" si="87"/>
        <v>1992</v>
      </c>
      <c r="B219" s="10">
        <v>10692</v>
      </c>
      <c r="C219" s="9">
        <v>218</v>
      </c>
      <c r="D219" s="9">
        <v>12</v>
      </c>
      <c r="E219" s="11">
        <f t="shared" si="88"/>
        <v>891</v>
      </c>
      <c r="F219" s="11">
        <f t="shared" si="89"/>
        <v>18.166666666666668</v>
      </c>
      <c r="G219" s="11">
        <v>166000000</v>
      </c>
      <c r="H219" s="35">
        <f t="shared" si="90"/>
        <v>0.13132530120481928</v>
      </c>
      <c r="I219" s="31"/>
      <c r="J219" s="31"/>
      <c r="K219">
        <f t="shared" si="91"/>
        <v>22636</v>
      </c>
      <c r="L219" s="3">
        <f>C219+L218</f>
        <v>454</v>
      </c>
    </row>
    <row r="220" spans="1:12">
      <c r="A220" s="15">
        <f t="shared" si="87"/>
        <v>1993</v>
      </c>
      <c r="B220" s="10">
        <v>10147</v>
      </c>
      <c r="C220" s="9">
        <v>219</v>
      </c>
      <c r="D220" s="9">
        <v>12</v>
      </c>
      <c r="E220" s="11">
        <f t="shared" si="88"/>
        <v>845.58333333333337</v>
      </c>
      <c r="F220" s="11">
        <f t="shared" si="89"/>
        <v>18.25</v>
      </c>
      <c r="G220" s="11">
        <v>166000000</v>
      </c>
      <c r="H220" s="35">
        <f t="shared" si="90"/>
        <v>0.13192771084337349</v>
      </c>
      <c r="I220" s="31"/>
      <c r="J220" s="31"/>
      <c r="K220">
        <f t="shared" si="91"/>
        <v>32783</v>
      </c>
      <c r="L220" s="3">
        <f>C220+L219</f>
        <v>673</v>
      </c>
    </row>
    <row r="221" spans="1:12">
      <c r="A221" s="15">
        <f t="shared" si="87"/>
        <v>1994</v>
      </c>
      <c r="B221" s="10">
        <v>10193</v>
      </c>
      <c r="C221" s="9">
        <v>223</v>
      </c>
      <c r="D221" s="9">
        <v>12</v>
      </c>
      <c r="E221" s="11">
        <f t="shared" si="88"/>
        <v>849.41666666666663</v>
      </c>
      <c r="F221" s="11">
        <f t="shared" si="89"/>
        <v>18.583333333333332</v>
      </c>
      <c r="G221" s="11">
        <v>166000000</v>
      </c>
      <c r="H221" s="35">
        <f t="shared" si="90"/>
        <v>0.13433734939759037</v>
      </c>
      <c r="I221" s="31"/>
      <c r="J221" s="31"/>
      <c r="K221">
        <f t="shared" si="91"/>
        <v>42976</v>
      </c>
      <c r="L221" s="3">
        <f t="shared" ref="L221:L247" si="92">C220+L220</f>
        <v>892</v>
      </c>
    </row>
    <row r="222" spans="1:12">
      <c r="A222" s="15">
        <f t="shared" si="87"/>
        <v>1995</v>
      </c>
      <c r="B222" s="10">
        <v>10001</v>
      </c>
      <c r="C222" s="9">
        <v>140</v>
      </c>
      <c r="D222" s="9">
        <v>12</v>
      </c>
      <c r="E222" s="11">
        <f t="shared" si="88"/>
        <v>833.41666666666663</v>
      </c>
      <c r="F222" s="11">
        <f t="shared" si="89"/>
        <v>11.666666666666666</v>
      </c>
      <c r="G222" s="11">
        <v>166000000</v>
      </c>
      <c r="H222" s="35">
        <f t="shared" si="90"/>
        <v>8.4337349397590355E-2</v>
      </c>
      <c r="I222" s="31"/>
      <c r="J222" s="31"/>
      <c r="K222">
        <f t="shared" si="91"/>
        <v>52977</v>
      </c>
      <c r="L222" s="3">
        <f t="shared" si="92"/>
        <v>1115</v>
      </c>
    </row>
    <row r="223" spans="1:12">
      <c r="A223" s="15">
        <f t="shared" si="87"/>
        <v>1996</v>
      </c>
      <c r="B223" s="10">
        <v>10771</v>
      </c>
      <c r="C223" s="9">
        <v>123</v>
      </c>
      <c r="D223" s="9">
        <v>12</v>
      </c>
      <c r="E223" s="11">
        <f t="shared" si="88"/>
        <v>897.58333333333337</v>
      </c>
      <c r="F223" s="11">
        <f t="shared" si="89"/>
        <v>10.25</v>
      </c>
      <c r="G223" s="11">
        <v>166000000</v>
      </c>
      <c r="H223" s="35">
        <f t="shared" si="90"/>
        <v>7.4096385542168672E-2</v>
      </c>
      <c r="I223" s="31"/>
      <c r="J223" s="31"/>
      <c r="K223">
        <f t="shared" si="91"/>
        <v>63748</v>
      </c>
      <c r="L223" s="3">
        <f t="shared" si="92"/>
        <v>1255</v>
      </c>
    </row>
    <row r="224" spans="1:12">
      <c r="A224" s="15">
        <f t="shared" si="87"/>
        <v>1997</v>
      </c>
      <c r="B224" s="10">
        <v>11006</v>
      </c>
      <c r="C224" s="9">
        <v>133</v>
      </c>
      <c r="D224" s="9">
        <v>12</v>
      </c>
      <c r="E224" s="11">
        <f t="shared" si="88"/>
        <v>917.16666666666663</v>
      </c>
      <c r="F224" s="11">
        <f t="shared" si="89"/>
        <v>11.083333333333334</v>
      </c>
      <c r="G224" s="11">
        <v>166000000</v>
      </c>
      <c r="H224" s="35">
        <f t="shared" si="90"/>
        <v>8.0120481927710846E-2</v>
      </c>
      <c r="I224" s="31"/>
      <c r="J224" s="31"/>
      <c r="K224">
        <f t="shared" si="91"/>
        <v>74754</v>
      </c>
      <c r="L224" s="3">
        <f t="shared" si="92"/>
        <v>1378</v>
      </c>
    </row>
    <row r="225" spans="1:12">
      <c r="A225" s="15">
        <f t="shared" si="87"/>
        <v>1998</v>
      </c>
      <c r="B225" s="10">
        <v>9949</v>
      </c>
      <c r="C225" s="9">
        <v>132</v>
      </c>
      <c r="D225" s="9">
        <v>12</v>
      </c>
      <c r="E225" s="11">
        <f t="shared" si="88"/>
        <v>829.08333333333337</v>
      </c>
      <c r="F225" s="11">
        <f t="shared" si="89"/>
        <v>11</v>
      </c>
      <c r="G225" s="11">
        <v>166000000</v>
      </c>
      <c r="H225" s="35">
        <f t="shared" si="90"/>
        <v>7.9518072289156624E-2</v>
      </c>
      <c r="I225" s="31"/>
      <c r="J225" s="31"/>
      <c r="K225">
        <f t="shared" si="91"/>
        <v>84703</v>
      </c>
      <c r="L225" s="3">
        <f t="shared" si="92"/>
        <v>1511</v>
      </c>
    </row>
    <row r="226" spans="1:12">
      <c r="A226" s="15">
        <f t="shared" si="87"/>
        <v>1999</v>
      </c>
      <c r="B226" s="10">
        <v>12123</v>
      </c>
      <c r="C226" s="9">
        <v>144</v>
      </c>
      <c r="D226" s="9">
        <v>12</v>
      </c>
      <c r="E226" s="11">
        <f t="shared" si="88"/>
        <v>1010.25</v>
      </c>
      <c r="F226" s="11">
        <f t="shared" si="89"/>
        <v>12</v>
      </c>
      <c r="G226" s="11">
        <v>166000000</v>
      </c>
      <c r="H226" s="35">
        <f t="shared" si="90"/>
        <v>8.6746987951807228E-2</v>
      </c>
      <c r="I226" s="31"/>
      <c r="J226" s="31"/>
      <c r="K226">
        <f t="shared" si="91"/>
        <v>96826</v>
      </c>
      <c r="L226" s="3">
        <f t="shared" si="92"/>
        <v>1643</v>
      </c>
    </row>
    <row r="227" spans="1:12">
      <c r="A227" s="15">
        <f t="shared" si="87"/>
        <v>2000</v>
      </c>
      <c r="B227" s="10">
        <v>14105</v>
      </c>
      <c r="C227" s="9">
        <v>141</v>
      </c>
      <c r="D227" s="9">
        <v>12</v>
      </c>
      <c r="E227" s="11">
        <f t="shared" si="88"/>
        <v>1175.4166666666667</v>
      </c>
      <c r="F227" s="11">
        <f t="shared" si="89"/>
        <v>11.75</v>
      </c>
      <c r="G227" s="11">
        <v>166000000</v>
      </c>
      <c r="H227" s="35">
        <f t="shared" si="90"/>
        <v>8.4939759036144577E-2</v>
      </c>
      <c r="I227" s="31"/>
      <c r="J227" s="31"/>
      <c r="K227">
        <f t="shared" si="91"/>
        <v>110931</v>
      </c>
      <c r="L227" s="3">
        <f t="shared" si="92"/>
        <v>1787</v>
      </c>
    </row>
    <row r="228" spans="1:12">
      <c r="A228" s="15">
        <f t="shared" si="87"/>
        <v>2001</v>
      </c>
      <c r="B228" s="10">
        <v>13359</v>
      </c>
      <c r="C228" s="9">
        <v>174</v>
      </c>
      <c r="D228" s="9">
        <v>12</v>
      </c>
      <c r="E228" s="11">
        <f t="shared" si="88"/>
        <v>1113.25</v>
      </c>
      <c r="F228" s="11">
        <f t="shared" si="89"/>
        <v>14.5</v>
      </c>
      <c r="G228" s="11">
        <v>166000000</v>
      </c>
      <c r="H228" s="35">
        <f t="shared" si="90"/>
        <v>0.10481927710843374</v>
      </c>
      <c r="I228" s="31"/>
      <c r="J228" s="31"/>
      <c r="K228">
        <f t="shared" si="91"/>
        <v>124290</v>
      </c>
      <c r="L228" s="3">
        <f t="shared" si="92"/>
        <v>1928</v>
      </c>
    </row>
    <row r="229" spans="1:12">
      <c r="A229" s="15">
        <f t="shared" si="87"/>
        <v>2002</v>
      </c>
      <c r="B229" s="10">
        <v>14074</v>
      </c>
      <c r="C229" s="9">
        <v>135</v>
      </c>
      <c r="D229" s="9">
        <v>12</v>
      </c>
      <c r="E229" s="11">
        <f t="shared" si="88"/>
        <v>1172.8333333333333</v>
      </c>
      <c r="F229" s="11">
        <f t="shared" si="89"/>
        <v>11.25</v>
      </c>
      <c r="G229" s="11">
        <v>166000000</v>
      </c>
      <c r="H229" s="35">
        <f t="shared" si="90"/>
        <v>8.1325301204819275E-2</v>
      </c>
      <c r="I229" s="31"/>
      <c r="J229" s="31"/>
      <c r="K229">
        <f t="shared" si="91"/>
        <v>138364</v>
      </c>
      <c r="L229" s="3">
        <f t="shared" si="92"/>
        <v>2102</v>
      </c>
    </row>
    <row r="230" spans="1:12">
      <c r="A230" s="15">
        <f t="shared" si="87"/>
        <v>2003</v>
      </c>
      <c r="B230" s="10">
        <v>16757</v>
      </c>
      <c r="C230" s="9">
        <v>199</v>
      </c>
      <c r="D230" s="9">
        <v>12</v>
      </c>
      <c r="E230" s="11">
        <f t="shared" si="88"/>
        <v>1396.4166666666667</v>
      </c>
      <c r="F230" s="11">
        <f t="shared" si="89"/>
        <v>16.583333333333332</v>
      </c>
      <c r="G230" s="11">
        <v>166000000</v>
      </c>
      <c r="H230" s="35">
        <f t="shared" si="90"/>
        <v>0.11987951807228915</v>
      </c>
      <c r="I230" s="31"/>
      <c r="J230" s="31"/>
      <c r="K230">
        <f t="shared" si="91"/>
        <v>155121</v>
      </c>
      <c r="L230" s="3">
        <f t="shared" si="92"/>
        <v>2237</v>
      </c>
    </row>
    <row r="231" spans="1:12">
      <c r="A231" s="15">
        <f t="shared" si="87"/>
        <v>2004</v>
      </c>
      <c r="B231" s="10">
        <v>15324</v>
      </c>
      <c r="C231" s="9">
        <v>162</v>
      </c>
      <c r="D231" s="9">
        <v>12</v>
      </c>
      <c r="E231" s="11">
        <f t="shared" si="88"/>
        <v>1277</v>
      </c>
      <c r="F231" s="11">
        <f t="shared" si="89"/>
        <v>13.5</v>
      </c>
      <c r="G231" s="11">
        <v>166000000</v>
      </c>
      <c r="H231" s="35">
        <f t="shared" si="90"/>
        <v>9.7590361445783133E-2</v>
      </c>
      <c r="I231" s="31"/>
      <c r="J231" s="31"/>
      <c r="K231">
        <f t="shared" si="91"/>
        <v>170445</v>
      </c>
      <c r="L231" s="3">
        <f t="shared" si="92"/>
        <v>2436</v>
      </c>
    </row>
    <row r="232" spans="1:12">
      <c r="A232" s="15">
        <f t="shared" si="87"/>
        <v>2005</v>
      </c>
      <c r="B232" s="10">
        <v>15581</v>
      </c>
      <c r="C232" s="9">
        <v>131</v>
      </c>
      <c r="D232" s="9">
        <v>12</v>
      </c>
      <c r="E232" s="11">
        <f t="shared" si="88"/>
        <v>1298.4166666666667</v>
      </c>
      <c r="F232" s="11">
        <f t="shared" si="89"/>
        <v>10.916666666666666</v>
      </c>
      <c r="G232" s="11">
        <v>166000000</v>
      </c>
      <c r="H232" s="35">
        <f t="shared" si="90"/>
        <v>7.8915662650602403E-2</v>
      </c>
      <c r="I232" s="31"/>
      <c r="J232" s="31"/>
      <c r="K232">
        <f t="shared" si="91"/>
        <v>186026</v>
      </c>
      <c r="L232" s="3">
        <f t="shared" si="92"/>
        <v>2598</v>
      </c>
    </row>
    <row r="233" spans="1:12">
      <c r="A233" s="15">
        <f t="shared" si="87"/>
        <v>2006</v>
      </c>
      <c r="B233" s="10">
        <v>17313</v>
      </c>
      <c r="C233" s="9">
        <v>123</v>
      </c>
      <c r="D233" s="9">
        <v>12</v>
      </c>
      <c r="E233" s="11">
        <f t="shared" si="88"/>
        <v>1442.75</v>
      </c>
      <c r="F233" s="11">
        <f t="shared" si="89"/>
        <v>10.25</v>
      </c>
      <c r="G233" s="11">
        <v>166000000</v>
      </c>
      <c r="H233" s="35">
        <f t="shared" si="90"/>
        <v>7.4096385542168672E-2</v>
      </c>
      <c r="I233" s="31"/>
      <c r="J233" s="31"/>
      <c r="K233">
        <f t="shared" si="91"/>
        <v>203339</v>
      </c>
      <c r="L233" s="3">
        <f t="shared" si="92"/>
        <v>2729</v>
      </c>
    </row>
    <row r="234" spans="1:12">
      <c r="A234" s="15">
        <v>2007</v>
      </c>
      <c r="B234" s="10">
        <v>28226</v>
      </c>
      <c r="C234" s="9">
        <v>162</v>
      </c>
      <c r="D234" s="9">
        <v>12</v>
      </c>
      <c r="E234" s="11">
        <f t="shared" si="88"/>
        <v>2352.1666666666665</v>
      </c>
      <c r="F234" s="11">
        <f t="shared" si="89"/>
        <v>13.5</v>
      </c>
      <c r="G234" s="11">
        <v>166000000</v>
      </c>
      <c r="H234" s="35">
        <f t="shared" si="90"/>
        <v>9.7590361445783133E-2</v>
      </c>
      <c r="I234" s="31"/>
      <c r="J234" s="31"/>
      <c r="K234">
        <f t="shared" si="91"/>
        <v>231565</v>
      </c>
      <c r="L234" s="3">
        <f t="shared" si="92"/>
        <v>2852</v>
      </c>
    </row>
    <row r="235" spans="1:12">
      <c r="A235" s="15">
        <v>2008</v>
      </c>
      <c r="B235" s="10">
        <v>29766</v>
      </c>
      <c r="C235" s="9">
        <v>182</v>
      </c>
      <c r="D235" s="9">
        <v>12</v>
      </c>
      <c r="E235" s="11">
        <f t="shared" si="88"/>
        <v>2480.5</v>
      </c>
      <c r="F235" s="11">
        <f t="shared" si="89"/>
        <v>15.166666666666666</v>
      </c>
      <c r="G235" s="11">
        <v>166000000</v>
      </c>
      <c r="H235" s="35">
        <f t="shared" si="90"/>
        <v>0.10963855421686747</v>
      </c>
      <c r="I235" s="31"/>
      <c r="J235" s="31"/>
      <c r="K235" s="3">
        <f t="shared" si="91"/>
        <v>261331</v>
      </c>
      <c r="L235" s="3">
        <f t="shared" si="92"/>
        <v>3014</v>
      </c>
    </row>
    <row r="236" spans="1:12">
      <c r="A236" s="15">
        <v>2009</v>
      </c>
      <c r="B236" s="10">
        <v>32786</v>
      </c>
      <c r="C236" s="9">
        <v>191</v>
      </c>
      <c r="D236" s="9">
        <v>12</v>
      </c>
      <c r="E236" s="11">
        <f t="shared" si="88"/>
        <v>2732.1666666666665</v>
      </c>
      <c r="F236" s="11">
        <f t="shared" si="89"/>
        <v>15.916666666666666</v>
      </c>
      <c r="G236" s="11">
        <v>166000000</v>
      </c>
      <c r="H236" s="35">
        <f t="shared" si="90"/>
        <v>0.11506024096385542</v>
      </c>
      <c r="I236" s="31"/>
      <c r="J236" s="31"/>
      <c r="K236" s="3">
        <f t="shared" si="91"/>
        <v>294117</v>
      </c>
      <c r="L236" s="3">
        <f t="shared" si="92"/>
        <v>3196</v>
      </c>
    </row>
    <row r="237" spans="1:12">
      <c r="A237" s="15">
        <v>2010</v>
      </c>
      <c r="B237" s="10">
        <v>31582</v>
      </c>
      <c r="C237" s="9">
        <v>161</v>
      </c>
      <c r="D237" s="9">
        <v>12</v>
      </c>
      <c r="E237" s="11">
        <f t="shared" si="88"/>
        <v>2631.8333333333335</v>
      </c>
      <c r="F237" s="11">
        <f t="shared" si="89"/>
        <v>13.416666666666666</v>
      </c>
      <c r="G237" s="11">
        <v>166000000</v>
      </c>
      <c r="H237" s="35">
        <f t="shared" si="90"/>
        <v>9.6987951807228912E-2</v>
      </c>
      <c r="I237" s="31"/>
      <c r="J237" s="31"/>
      <c r="K237" s="3">
        <f t="shared" si="91"/>
        <v>325699</v>
      </c>
      <c r="L237" s="3">
        <f t="shared" si="92"/>
        <v>3387</v>
      </c>
    </row>
    <row r="238" spans="1:12">
      <c r="A238" s="15">
        <v>2011</v>
      </c>
      <c r="B238" s="10">
        <v>25408</v>
      </c>
      <c r="C238" s="9">
        <v>173</v>
      </c>
      <c r="D238" s="9">
        <v>12</v>
      </c>
      <c r="E238" s="11">
        <f t="shared" si="88"/>
        <v>2117.3333333333335</v>
      </c>
      <c r="F238" s="11">
        <f t="shared" si="89"/>
        <v>14.416666666666666</v>
      </c>
      <c r="G238" s="11">
        <v>166000000</v>
      </c>
      <c r="H238" s="35">
        <f t="shared" si="90"/>
        <v>0.10421686746987951</v>
      </c>
      <c r="I238" s="31"/>
      <c r="J238" s="31"/>
      <c r="K238" s="3">
        <f t="shared" si="91"/>
        <v>351107</v>
      </c>
      <c r="L238" s="3">
        <f t="shared" si="92"/>
        <v>3548</v>
      </c>
    </row>
    <row r="239" spans="1:12">
      <c r="A239" s="15">
        <v>2012</v>
      </c>
      <c r="B239" s="10">
        <v>26668</v>
      </c>
      <c r="C239" s="9">
        <v>166</v>
      </c>
      <c r="D239" s="9">
        <v>12</v>
      </c>
      <c r="E239" s="11">
        <f t="shared" si="88"/>
        <v>2222.3333333333335</v>
      </c>
      <c r="F239" s="11">
        <f t="shared" si="89"/>
        <v>13.833333333333334</v>
      </c>
      <c r="G239" s="11">
        <v>166000000</v>
      </c>
      <c r="H239" s="35">
        <f t="shared" si="90"/>
        <v>0.1</v>
      </c>
      <c r="I239" s="31"/>
      <c r="J239" s="31"/>
      <c r="K239" s="3">
        <f t="shared" si="91"/>
        <v>377775</v>
      </c>
      <c r="L239" s="3">
        <f t="shared" si="92"/>
        <v>3721</v>
      </c>
    </row>
    <row r="240" spans="1:12">
      <c r="A240" s="15">
        <v>2013</v>
      </c>
      <c r="B240" s="10">
        <v>29736</v>
      </c>
      <c r="C240" s="9">
        <v>129</v>
      </c>
      <c r="D240" s="9">
        <v>12</v>
      </c>
      <c r="E240" s="11">
        <f t="shared" si="88"/>
        <v>2478</v>
      </c>
      <c r="F240" s="11">
        <f t="shared" si="89"/>
        <v>10.75</v>
      </c>
      <c r="G240" s="11">
        <v>166000000</v>
      </c>
      <c r="H240" s="35">
        <f t="shared" si="90"/>
        <v>7.7710843373493974E-2</v>
      </c>
      <c r="I240" s="31"/>
      <c r="J240" s="31"/>
      <c r="K240" s="3">
        <f t="shared" si="91"/>
        <v>407511</v>
      </c>
      <c r="L240" s="3">
        <f t="shared" si="92"/>
        <v>3887</v>
      </c>
    </row>
    <row r="241" spans="1:12">
      <c r="A241" s="15">
        <v>2014</v>
      </c>
      <c r="B241" s="10">
        <v>34340</v>
      </c>
      <c r="C241" s="9">
        <v>131</v>
      </c>
      <c r="D241" s="9">
        <v>12</v>
      </c>
      <c r="E241" s="11">
        <f>B241/D241</f>
        <v>2861.6666666666665</v>
      </c>
      <c r="F241" s="11">
        <f t="shared" si="89"/>
        <v>10.916666666666666</v>
      </c>
      <c r="G241" s="11">
        <v>166000000</v>
      </c>
      <c r="H241" s="35">
        <f t="shared" si="90"/>
        <v>7.8915662650602403E-2</v>
      </c>
      <c r="I241" s="31"/>
      <c r="J241" s="31"/>
      <c r="K241" s="3">
        <f t="shared" si="91"/>
        <v>441851</v>
      </c>
      <c r="L241" s="3">
        <f t="shared" si="92"/>
        <v>4016</v>
      </c>
    </row>
    <row r="242" spans="1:12">
      <c r="A242" s="15">
        <v>2015</v>
      </c>
      <c r="B242" s="10">
        <v>44423</v>
      </c>
      <c r="C242" s="9">
        <v>150</v>
      </c>
      <c r="D242" s="9">
        <v>12</v>
      </c>
      <c r="E242" s="11">
        <f>B242/D242</f>
        <v>3701.9166666666665</v>
      </c>
      <c r="F242" s="11">
        <f t="shared" si="89"/>
        <v>12.5</v>
      </c>
      <c r="G242" s="11">
        <v>166000000</v>
      </c>
      <c r="H242" s="35">
        <f t="shared" si="90"/>
        <v>9.036144578313253E-2</v>
      </c>
      <c r="I242" s="31"/>
      <c r="J242" s="31"/>
      <c r="K242" s="3">
        <f t="shared" si="91"/>
        <v>486274</v>
      </c>
      <c r="L242" s="3">
        <f t="shared" si="92"/>
        <v>4147</v>
      </c>
    </row>
    <row r="243" spans="1:12">
      <c r="A243" s="15">
        <v>2016</v>
      </c>
      <c r="B243" s="10">
        <v>45706</v>
      </c>
      <c r="C243" s="9">
        <v>178</v>
      </c>
      <c r="D243" s="9">
        <v>12</v>
      </c>
      <c r="E243" s="11">
        <f>B243/D243</f>
        <v>3808.8333333333335</v>
      </c>
      <c r="F243" s="11">
        <f t="shared" si="89"/>
        <v>14.833333333333334</v>
      </c>
      <c r="G243" s="11">
        <v>166000000</v>
      </c>
      <c r="H243" s="35">
        <f t="shared" si="90"/>
        <v>0.10722891566265061</v>
      </c>
      <c r="I243" s="31"/>
      <c r="J243" s="31"/>
      <c r="K243" s="3">
        <f t="shared" si="91"/>
        <v>531980</v>
      </c>
      <c r="L243" s="3">
        <f t="shared" si="92"/>
        <v>4297</v>
      </c>
    </row>
    <row r="244" spans="1:12">
      <c r="A244" s="15">
        <v>2017</v>
      </c>
      <c r="B244" s="10">
        <v>38911</v>
      </c>
      <c r="C244" s="9">
        <v>165</v>
      </c>
      <c r="D244" s="9">
        <v>12</v>
      </c>
      <c r="E244" s="11">
        <f>B244/D244</f>
        <v>3242.5833333333335</v>
      </c>
      <c r="F244" s="11">
        <f t="shared" si="89"/>
        <v>13.75</v>
      </c>
      <c r="G244" s="11">
        <v>166000000</v>
      </c>
      <c r="H244" s="35">
        <f t="shared" si="90"/>
        <v>9.9397590361445784E-2</v>
      </c>
      <c r="I244" s="31"/>
      <c r="J244" s="31"/>
      <c r="K244" s="3">
        <f t="shared" si="91"/>
        <v>570891</v>
      </c>
      <c r="L244" s="3">
        <f t="shared" si="92"/>
        <v>4475</v>
      </c>
    </row>
    <row r="245" spans="1:12">
      <c r="A245" s="15">
        <v>2018</v>
      </c>
      <c r="B245" s="10">
        <v>49138</v>
      </c>
      <c r="C245" s="9">
        <v>165</v>
      </c>
      <c r="D245" s="9">
        <v>12</v>
      </c>
      <c r="E245" s="11">
        <f t="shared" ref="E245:E248" si="93">B245/D245</f>
        <v>4094.8333333333335</v>
      </c>
      <c r="F245" s="11">
        <f t="shared" si="89"/>
        <v>13.75</v>
      </c>
      <c r="G245" s="11">
        <v>166000000</v>
      </c>
      <c r="H245" s="35">
        <f t="shared" si="90"/>
        <v>9.9397590361445784E-2</v>
      </c>
      <c r="I245" s="31"/>
      <c r="J245" s="31"/>
      <c r="K245" s="3">
        <f t="shared" si="91"/>
        <v>620029</v>
      </c>
      <c r="L245" s="3">
        <f t="shared" si="92"/>
        <v>4640</v>
      </c>
    </row>
    <row r="246" spans="1:12">
      <c r="A246" s="15">
        <v>2019</v>
      </c>
      <c r="B246" s="10">
        <v>48444</v>
      </c>
      <c r="C246" s="9">
        <v>183</v>
      </c>
      <c r="D246" s="9">
        <v>12</v>
      </c>
      <c r="E246" s="11">
        <f t="shared" si="93"/>
        <v>4037</v>
      </c>
      <c r="F246" s="11">
        <f t="shared" si="89"/>
        <v>15.25</v>
      </c>
      <c r="G246" s="11">
        <v>166000000</v>
      </c>
      <c r="H246" s="35">
        <f t="shared" si="90"/>
        <v>0.11024096385542169</v>
      </c>
      <c r="I246" s="31"/>
      <c r="J246" s="31"/>
      <c r="K246" s="3">
        <f t="shared" si="91"/>
        <v>668473</v>
      </c>
      <c r="L246" s="3">
        <f t="shared" si="92"/>
        <v>4805</v>
      </c>
    </row>
    <row r="247" spans="1:12">
      <c r="A247" s="15">
        <v>2020</v>
      </c>
      <c r="B247" s="10">
        <v>46263</v>
      </c>
      <c r="C247" s="9">
        <v>166</v>
      </c>
      <c r="D247" s="9">
        <v>12</v>
      </c>
      <c r="E247" s="11">
        <f t="shared" si="93"/>
        <v>3855.25</v>
      </c>
      <c r="F247" s="11">
        <f t="shared" si="89"/>
        <v>13.833333333333334</v>
      </c>
      <c r="G247" s="11">
        <v>166000000</v>
      </c>
      <c r="H247" s="35">
        <f t="shared" si="90"/>
        <v>0.1</v>
      </c>
      <c r="I247" s="31"/>
      <c r="J247" s="31"/>
      <c r="K247" s="3">
        <f t="shared" si="91"/>
        <v>714736</v>
      </c>
      <c r="L247" s="3">
        <f t="shared" si="92"/>
        <v>4988</v>
      </c>
    </row>
    <row r="248" spans="1:12">
      <c r="A248" s="12">
        <v>2021</v>
      </c>
      <c r="B248" s="13">
        <v>262521</v>
      </c>
      <c r="C248" s="13">
        <v>4547</v>
      </c>
      <c r="D248" s="12">
        <v>4.75</v>
      </c>
      <c r="E248" s="14">
        <f t="shared" si="93"/>
        <v>55267.57894736842</v>
      </c>
      <c r="F248" s="14">
        <f>C248/D248</f>
        <v>957.26315789473688</v>
      </c>
      <c r="G248" s="14">
        <v>285720586</v>
      </c>
      <c r="H248" s="35">
        <f t="shared" si="90"/>
        <v>1.59141490770987</v>
      </c>
      <c r="I248" s="31"/>
      <c r="J248" s="31"/>
      <c r="K248" s="3">
        <f t="shared" si="91"/>
        <v>977257</v>
      </c>
      <c r="L248" s="3">
        <f>C247+L247</f>
        <v>5154</v>
      </c>
    </row>
    <row r="249" spans="1:12">
      <c r="A249" s="20" t="s">
        <v>49</v>
      </c>
      <c r="B249" s="43"/>
      <c r="C249" s="7"/>
      <c r="E249" s="7"/>
    </row>
  </sheetData>
  <mergeCells count="4">
    <mergeCell ref="L34:Q34"/>
    <mergeCell ref="L63:S63"/>
    <mergeCell ref="L64:S64"/>
    <mergeCell ref="L78:S78"/>
  </mergeCells>
  <hyperlinks>
    <hyperlink ref="A1" r:id="rId1" display="https://vaers.hhs.gov/data/datasets.html" xr:uid="{A3F6C154-1681-4ADC-9C30-5E84D17C62C4}"/>
    <hyperlink ref="A9" r:id="rId2" display="https://vaers.hhs.gov/data/datasets.html" xr:uid="{08C6AE12-2FB1-4C1D-9883-880901824928}"/>
    <hyperlink ref="A35" r:id="rId3" display="https://vaers.hhs.gov/data/datasets.html" xr:uid="{8A96BF75-EB3F-4A72-8D95-94FF5150E278}"/>
    <hyperlink ref="B44" r:id="rId4" display="https://usafacts.org/visualizations/covid-vaccine-tracker-states/" xr:uid="{B0C159B4-11F5-41A0-B6F2-C0BCF0303A8C}"/>
    <hyperlink ref="B47" r:id="rId5" display="https://usafacts.org/articles/how-many-americans-get-flu-shots-vaccine-cdc/" xr:uid="{381CA393-3562-41FE-9C92-9D568BF70FB0}"/>
    <hyperlink ref="B50" r:id="rId6" display="https://www.cdc.gov/vaccines/vpd/vaccines-list.html" xr:uid="{C6E18BD2-47AF-4C23-B3BD-02798CA9DA22}"/>
    <hyperlink ref="B52" r:id="rId7" display="https://www.cdc.gov/vaccines/schedules/hcp/imz/child-adolescent.html" xr:uid="{7BDC26BB-1CAF-4B03-B041-973D8655FD97}"/>
    <hyperlink ref="A17" r:id="rId8" display="https://vaers.hhs.gov/data/datasets.html" xr:uid="{F2831714-BAE2-453F-870A-802AD7E589BD}"/>
    <hyperlink ref="A25" r:id="rId9" display="https://vaers.hhs.gov/data/datasets.html" xr:uid="{16366674-71C6-40C1-8805-D17601813B63}"/>
    <hyperlink ref="A42" r:id="rId10" xr:uid="{1BD2E62D-CED5-4E69-8E8E-3DED85437495}"/>
    <hyperlink ref="A64" r:id="rId11" display="https://vaers.hhs.gov/data/datasets.html" xr:uid="{201EA15E-E06A-44BC-ACCF-EE736CC7AC11}"/>
    <hyperlink ref="A71" r:id="rId12" xr:uid="{DCB05DA3-A69A-4C74-9006-6DED05C3856A}"/>
    <hyperlink ref="A78" r:id="rId13" display="https://vaers.hhs.gov/data/datasets.html" xr:uid="{ADFA2C7C-DB68-4F84-83AA-70AE9DF7EF51}"/>
    <hyperlink ref="A85" r:id="rId14" xr:uid="{25823971-F0E9-4C39-89C3-A2C9739B787E}"/>
    <hyperlink ref="A90" r:id="rId15" display="https://vaers.hhs.gov/data/datasets.html" xr:uid="{E40A90B6-C289-4432-907B-ED89D54922BF}"/>
    <hyperlink ref="A97" r:id="rId16" xr:uid="{E9A3C658-1153-40B3-9230-40053409153F}"/>
    <hyperlink ref="A126" r:id="rId17" display="https://vaers.hhs.gov/data/datasets.html" xr:uid="{760F81D9-D80D-4ABF-B298-99433DCFC833}"/>
    <hyperlink ref="A133" r:id="rId18" xr:uid="{9AE59E9D-2741-4F38-AD66-25033E978432}"/>
    <hyperlink ref="A138" r:id="rId19" display="https://vaers.hhs.gov/data/datasets.html" xr:uid="{15AE9C90-D319-489B-B0FD-2D76791AD118}"/>
    <hyperlink ref="A172" r:id="rId20" xr:uid="{F63416CA-A9AC-43D6-9150-ACA9601404BB}"/>
    <hyperlink ref="A178" r:id="rId21" display="https://vaers.hhs.gov/data/datasets.html" xr:uid="{03784D7F-E51E-4CDB-9921-F6DE86FD2122}"/>
    <hyperlink ref="A212" r:id="rId22" xr:uid="{14DFBE9A-652E-42B4-8D17-AF6D807E7AB9}"/>
    <hyperlink ref="A102" r:id="rId23" display="https://vaers.hhs.gov/data/datasets.html" xr:uid="{6DBA9B7A-2419-4F5F-B4A7-C727C2774DDC}"/>
    <hyperlink ref="A109" r:id="rId24" xr:uid="{85A706C6-1A3C-486A-A5D7-DB3E8C6A87E5}"/>
    <hyperlink ref="A114" r:id="rId25" display="https://vaers.hhs.gov/data/datasets.html" xr:uid="{D900ECD2-B868-48CA-A871-6C4B805029AA}"/>
    <hyperlink ref="A121" r:id="rId26" xr:uid="{14B4E346-468D-4F0B-B91B-EB04E12F2946}"/>
    <hyperlink ref="P126" r:id="rId27" display="https://vaers.hhs.gov/data/datasets.html" xr:uid="{36087AF4-A017-4E93-9D84-6E2F8F362D21}"/>
    <hyperlink ref="P133" r:id="rId28" xr:uid="{540AD33A-B769-4854-B125-B613B1F8CF57}"/>
    <hyperlink ref="A215" r:id="rId29" display="https://vaers.hhs.gov/data/datasets.html" xr:uid="{DDF6039C-9D11-48E3-9820-DD2A20B0B063}"/>
    <hyperlink ref="A249" r:id="rId30" xr:uid="{EAC33B72-FA23-4570-B918-E2E23B7C0ADE}"/>
    <hyperlink ref="V138" r:id="rId31" display="https://vaers.hhs.gov/data/datasets.html" xr:uid="{AEC66411-2C94-4D72-9EDB-8BEEF819492A}"/>
    <hyperlink ref="V172" r:id="rId32" xr:uid="{424CA356-7976-4A7F-8255-2E66951876F8}"/>
    <hyperlink ref="L78" r:id="rId33" display="https://www.gov.uk/government/publications/coronavirus-covid-19-vaccine-adverse-reactions/coronavirus-vaccine-summary-of-yellow-card-reporting" xr:uid="{4191D49F-C39B-400C-896A-985DE1871E50}"/>
  </hyperlinks>
  <pageMargins left="0.7" right="0.7" top="0.75" bottom="0.75" header="0.3" footer="0.3"/>
  <pageSetup orientation="portrait" horizontalDpi="1200" verticalDpi="1200" r:id="rId34"/>
  <drawing r:id="rId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78A4D-0A1C-4633-AD5C-150C7E7D7082}">
  <dimension ref="A1:S128"/>
  <sheetViews>
    <sheetView topLeftCell="A7" zoomScale="85" zoomScaleNormal="85" workbookViewId="0">
      <selection activeCell="AK22" sqref="AK22"/>
    </sheetView>
  </sheetViews>
  <sheetFormatPr defaultRowHeight="14.5"/>
  <cols>
    <col min="1" max="1" width="11.26953125" style="5" bestFit="1" customWidth="1"/>
    <col min="2" max="2" width="9.08984375" bestFit="1" customWidth="1"/>
    <col min="3" max="3" width="8.6328125" bestFit="1" customWidth="1"/>
    <col min="4" max="4" width="7.6328125" bestFit="1" customWidth="1"/>
    <col min="5" max="6" width="9.08984375" bestFit="1" customWidth="1"/>
    <col min="7" max="7" width="9.7265625" bestFit="1" customWidth="1"/>
    <col min="8" max="8" width="9.08984375" bestFit="1" customWidth="1"/>
    <col min="9" max="9" width="15.81640625" bestFit="1" customWidth="1"/>
    <col min="10" max="10" width="12.54296875" bestFit="1" customWidth="1"/>
    <col min="11" max="11" width="10.08984375" bestFit="1" customWidth="1"/>
    <col min="15" max="15" width="12.54296875" bestFit="1" customWidth="1"/>
    <col min="16" max="16" width="10" bestFit="1" customWidth="1"/>
  </cols>
  <sheetData>
    <row r="1" spans="1:19">
      <c r="B1" s="5" t="s">
        <v>19</v>
      </c>
      <c r="C1" s="5" t="s">
        <v>280</v>
      </c>
      <c r="D1" s="5" t="s">
        <v>18</v>
      </c>
      <c r="E1" s="5" t="s">
        <v>2</v>
      </c>
      <c r="F1" s="5" t="s">
        <v>284</v>
      </c>
      <c r="G1" s="5" t="s">
        <v>287</v>
      </c>
      <c r="H1" s="5" t="s">
        <v>282</v>
      </c>
      <c r="I1" s="5" t="s">
        <v>283</v>
      </c>
      <c r="J1" s="3"/>
      <c r="K1" s="3"/>
      <c r="R1" t="s">
        <v>285</v>
      </c>
      <c r="S1" t="s">
        <v>286</v>
      </c>
    </row>
    <row r="2" spans="1:19">
      <c r="A2" s="134">
        <v>44311</v>
      </c>
      <c r="B2" s="3">
        <v>178</v>
      </c>
      <c r="C2" s="3">
        <v>49</v>
      </c>
      <c r="D2" s="3">
        <v>12</v>
      </c>
      <c r="E2" s="3">
        <v>239</v>
      </c>
      <c r="F2" s="3">
        <v>234</v>
      </c>
      <c r="G2" s="3">
        <v>252</v>
      </c>
      <c r="H2" s="3">
        <v>2212</v>
      </c>
      <c r="I2" s="3">
        <v>392</v>
      </c>
      <c r="J2" s="3">
        <v>1419188</v>
      </c>
      <c r="K2" s="3">
        <f>J2/G2</f>
        <v>5631.6984126984125</v>
      </c>
      <c r="L2" s="48">
        <f>B2/E2</f>
        <v>0.74476987447698739</v>
      </c>
      <c r="M2" s="48">
        <f>C2/E2</f>
        <v>0.20502092050209206</v>
      </c>
      <c r="N2" s="48">
        <f>D2/E2</f>
        <v>5.0209205020920501E-2</v>
      </c>
      <c r="P2" s="7"/>
      <c r="R2">
        <v>233</v>
      </c>
      <c r="S2">
        <v>2911</v>
      </c>
    </row>
    <row r="3" spans="1:19">
      <c r="A3" s="134">
        <v>44312</v>
      </c>
      <c r="B3" s="3">
        <v>180</v>
      </c>
      <c r="C3" s="3">
        <v>51</v>
      </c>
      <c r="D3" s="3">
        <v>12</v>
      </c>
      <c r="E3" s="3">
        <v>243</v>
      </c>
      <c r="F3" s="3">
        <v>238</v>
      </c>
      <c r="G3" s="3">
        <v>256</v>
      </c>
      <c r="H3" s="3">
        <v>2228</v>
      </c>
      <c r="I3" s="3">
        <v>408</v>
      </c>
      <c r="J3" s="3"/>
      <c r="K3" s="3"/>
      <c r="L3" s="48">
        <f t="shared" ref="L3:L66" si="0">B3/E3</f>
        <v>0.7407407407407407</v>
      </c>
      <c r="M3" s="48">
        <f t="shared" ref="M3:M66" si="1">C3/E3</f>
        <v>0.20987654320987653</v>
      </c>
      <c r="N3" s="48">
        <f t="shared" ref="N3:N66" si="2">D3/E3</f>
        <v>4.9382716049382713E-2</v>
      </c>
      <c r="P3" s="7">
        <f t="shared" ref="P3:P34" si="3">G3-G2</f>
        <v>4</v>
      </c>
      <c r="R3">
        <f>R2</f>
        <v>233</v>
      </c>
      <c r="S3">
        <f>S2</f>
        <v>2911</v>
      </c>
    </row>
    <row r="4" spans="1:19">
      <c r="A4" s="134">
        <v>44313</v>
      </c>
      <c r="B4" s="3">
        <v>185</v>
      </c>
      <c r="C4" s="3">
        <v>52</v>
      </c>
      <c r="D4" s="3">
        <v>12</v>
      </c>
      <c r="E4" s="3">
        <v>249</v>
      </c>
      <c r="F4" s="3">
        <v>244</v>
      </c>
      <c r="G4" s="3">
        <v>262</v>
      </c>
      <c r="H4" s="3">
        <v>2242</v>
      </c>
      <c r="I4" s="3">
        <v>420</v>
      </c>
      <c r="J4" s="3"/>
      <c r="K4" s="3"/>
      <c r="L4" s="48">
        <f t="shared" si="0"/>
        <v>0.74297188755020083</v>
      </c>
      <c r="M4" s="48">
        <f t="shared" si="1"/>
        <v>0.20883534136546184</v>
      </c>
      <c r="N4" s="48">
        <f t="shared" si="2"/>
        <v>4.8192771084337352E-2</v>
      </c>
      <c r="P4" s="7">
        <f t="shared" si="3"/>
        <v>6</v>
      </c>
      <c r="R4">
        <f t="shared" ref="R4:R67" si="4">R3</f>
        <v>233</v>
      </c>
      <c r="S4">
        <f t="shared" ref="S4:S67" si="5">S3</f>
        <v>2911</v>
      </c>
    </row>
    <row r="5" spans="1:19">
      <c r="A5" s="134">
        <v>44314</v>
      </c>
      <c r="B5" s="3">
        <v>185</v>
      </c>
      <c r="C5" s="3">
        <v>52</v>
      </c>
      <c r="D5" s="3">
        <v>12</v>
      </c>
      <c r="E5" s="3">
        <v>249</v>
      </c>
      <c r="F5" s="3">
        <v>242</v>
      </c>
      <c r="G5" s="3">
        <v>262</v>
      </c>
      <c r="H5" s="3">
        <v>2257</v>
      </c>
      <c r="I5" s="3">
        <v>502</v>
      </c>
      <c r="J5" s="3"/>
      <c r="K5" s="3"/>
      <c r="L5" s="48">
        <f t="shared" si="0"/>
        <v>0.74297188755020083</v>
      </c>
      <c r="M5" s="48">
        <f t="shared" si="1"/>
        <v>0.20883534136546184</v>
      </c>
      <c r="N5" s="48">
        <f t="shared" si="2"/>
        <v>4.8192771084337352E-2</v>
      </c>
      <c r="P5" s="7">
        <f t="shared" si="3"/>
        <v>0</v>
      </c>
      <c r="R5">
        <f t="shared" si="4"/>
        <v>233</v>
      </c>
      <c r="S5">
        <f t="shared" si="5"/>
        <v>2911</v>
      </c>
    </row>
    <row r="6" spans="1:19">
      <c r="A6" s="134">
        <v>44315</v>
      </c>
      <c r="B6" s="3">
        <v>186</v>
      </c>
      <c r="C6" s="3">
        <v>53</v>
      </c>
      <c r="D6" s="3">
        <v>15</v>
      </c>
      <c r="E6" s="3">
        <v>254</v>
      </c>
      <c r="F6" s="3">
        <v>249</v>
      </c>
      <c r="G6" s="3">
        <v>267</v>
      </c>
      <c r="H6" s="3">
        <v>2269</v>
      </c>
      <c r="I6" s="3">
        <v>572</v>
      </c>
      <c r="J6" s="3"/>
      <c r="K6" s="3"/>
      <c r="L6" s="48">
        <f t="shared" si="0"/>
        <v>0.73228346456692917</v>
      </c>
      <c r="M6" s="48">
        <f t="shared" si="1"/>
        <v>0.20866141732283464</v>
      </c>
      <c r="N6" s="48">
        <f t="shared" si="2"/>
        <v>5.905511811023622E-2</v>
      </c>
      <c r="P6" s="7">
        <f t="shared" si="3"/>
        <v>5</v>
      </c>
      <c r="R6">
        <f t="shared" si="4"/>
        <v>233</v>
      </c>
      <c r="S6">
        <f t="shared" si="5"/>
        <v>2911</v>
      </c>
    </row>
    <row r="7" spans="1:19">
      <c r="A7" s="134">
        <v>44317</v>
      </c>
      <c r="B7" s="3">
        <v>191</v>
      </c>
      <c r="C7" s="3">
        <v>55</v>
      </c>
      <c r="D7" s="3">
        <v>17</v>
      </c>
      <c r="E7" s="3">
        <v>263</v>
      </c>
      <c r="F7" s="3">
        <v>258</v>
      </c>
      <c r="G7" s="3">
        <v>276</v>
      </c>
      <c r="H7" s="3">
        <v>2302</v>
      </c>
      <c r="I7" s="3">
        <v>616</v>
      </c>
      <c r="J7" s="3"/>
      <c r="K7" s="3"/>
      <c r="L7" s="48">
        <f t="shared" si="0"/>
        <v>0.72623574144486691</v>
      </c>
      <c r="M7" s="48">
        <f t="shared" si="1"/>
        <v>0.20912547528517111</v>
      </c>
      <c r="N7" s="48">
        <f t="shared" si="2"/>
        <v>6.4638783269961975E-2</v>
      </c>
      <c r="P7" s="7">
        <f t="shared" si="3"/>
        <v>9</v>
      </c>
      <c r="R7">
        <f t="shared" si="4"/>
        <v>233</v>
      </c>
      <c r="S7">
        <f t="shared" si="5"/>
        <v>2911</v>
      </c>
    </row>
    <row r="8" spans="1:19">
      <c r="A8" s="134">
        <v>44318</v>
      </c>
      <c r="B8" s="3">
        <v>192</v>
      </c>
      <c r="C8" s="3">
        <v>55</v>
      </c>
      <c r="D8" s="3">
        <v>17</v>
      </c>
      <c r="E8" s="3">
        <v>264</v>
      </c>
      <c r="F8" s="3">
        <v>259</v>
      </c>
      <c r="G8" s="3">
        <v>277</v>
      </c>
      <c r="H8" s="3">
        <v>2317</v>
      </c>
      <c r="I8" s="3">
        <v>637</v>
      </c>
      <c r="J8" s="3"/>
      <c r="K8" s="3"/>
      <c r="L8" s="48">
        <f t="shared" si="0"/>
        <v>0.72727272727272729</v>
      </c>
      <c r="M8" s="48">
        <f t="shared" si="1"/>
        <v>0.20833333333333334</v>
      </c>
      <c r="N8" s="48">
        <f t="shared" si="2"/>
        <v>6.4393939393939392E-2</v>
      </c>
      <c r="P8" s="7">
        <f t="shared" si="3"/>
        <v>1</v>
      </c>
      <c r="R8">
        <f t="shared" si="4"/>
        <v>233</v>
      </c>
      <c r="S8">
        <f t="shared" si="5"/>
        <v>2911</v>
      </c>
    </row>
    <row r="9" spans="1:19">
      <c r="A9" s="134">
        <v>44319</v>
      </c>
      <c r="B9" s="3">
        <v>199</v>
      </c>
      <c r="C9" s="3">
        <v>58</v>
      </c>
      <c r="D9" s="3">
        <v>19</v>
      </c>
      <c r="E9" s="3">
        <v>276</v>
      </c>
      <c r="F9" s="3">
        <v>271</v>
      </c>
      <c r="G9" s="3">
        <v>289</v>
      </c>
      <c r="H9" s="3">
        <v>2326</v>
      </c>
      <c r="I9" s="3">
        <v>671</v>
      </c>
      <c r="J9" s="3"/>
      <c r="K9" s="3"/>
      <c r="L9" s="48">
        <f t="shared" si="0"/>
        <v>0.72101449275362317</v>
      </c>
      <c r="M9" s="48">
        <f t="shared" si="1"/>
        <v>0.21014492753623187</v>
      </c>
      <c r="N9" s="48">
        <f t="shared" si="2"/>
        <v>6.8840579710144928E-2</v>
      </c>
      <c r="P9" s="7">
        <f t="shared" si="3"/>
        <v>12</v>
      </c>
      <c r="R9">
        <f t="shared" si="4"/>
        <v>233</v>
      </c>
      <c r="S9">
        <f t="shared" si="5"/>
        <v>2911</v>
      </c>
    </row>
    <row r="10" spans="1:19">
      <c r="A10" s="134">
        <v>44320</v>
      </c>
      <c r="B10" s="3">
        <v>200</v>
      </c>
      <c r="C10" s="3">
        <v>58</v>
      </c>
      <c r="D10" s="3">
        <v>21</v>
      </c>
      <c r="E10" s="3">
        <v>279</v>
      </c>
      <c r="F10" s="3">
        <v>274</v>
      </c>
      <c r="G10" s="3">
        <v>292</v>
      </c>
      <c r="H10" s="3">
        <v>2344</v>
      </c>
      <c r="I10" s="3">
        <v>700</v>
      </c>
      <c r="J10" s="3"/>
      <c r="K10" s="3"/>
      <c r="L10" s="48">
        <f t="shared" si="0"/>
        <v>0.71684587813620071</v>
      </c>
      <c r="M10" s="48">
        <f t="shared" si="1"/>
        <v>0.2078853046594982</v>
      </c>
      <c r="N10" s="48">
        <f t="shared" si="2"/>
        <v>7.5268817204301078E-2</v>
      </c>
      <c r="P10" s="7">
        <f t="shared" si="3"/>
        <v>3</v>
      </c>
      <c r="R10">
        <f t="shared" si="4"/>
        <v>233</v>
      </c>
      <c r="S10">
        <f t="shared" si="5"/>
        <v>2911</v>
      </c>
    </row>
    <row r="11" spans="1:19">
      <c r="A11" s="134">
        <v>44321</v>
      </c>
      <c r="B11" s="3">
        <v>202</v>
      </c>
      <c r="C11" s="3">
        <v>58</v>
      </c>
      <c r="D11" s="3">
        <v>22</v>
      </c>
      <c r="E11" s="3">
        <v>282</v>
      </c>
      <c r="F11" s="3">
        <v>277</v>
      </c>
      <c r="G11" s="3">
        <v>295</v>
      </c>
      <c r="H11" s="3">
        <v>2352</v>
      </c>
      <c r="I11" s="3">
        <v>716</v>
      </c>
      <c r="J11" s="3"/>
      <c r="K11" s="3"/>
      <c r="L11" s="48">
        <f t="shared" si="0"/>
        <v>0.71631205673758869</v>
      </c>
      <c r="M11" s="48">
        <f t="shared" si="1"/>
        <v>0.20567375886524822</v>
      </c>
      <c r="N11" s="48">
        <f t="shared" si="2"/>
        <v>7.8014184397163122E-2</v>
      </c>
      <c r="P11" s="7">
        <f t="shared" si="3"/>
        <v>3</v>
      </c>
      <c r="R11">
        <f t="shared" si="4"/>
        <v>233</v>
      </c>
      <c r="S11">
        <f t="shared" si="5"/>
        <v>2911</v>
      </c>
    </row>
    <row r="12" spans="1:19">
      <c r="A12" s="134">
        <v>44323</v>
      </c>
      <c r="B12" s="3">
        <v>209</v>
      </c>
      <c r="C12" s="3">
        <v>59</v>
      </c>
      <c r="D12" s="3">
        <v>23</v>
      </c>
      <c r="E12" s="3">
        <v>291</v>
      </c>
      <c r="F12" s="3">
        <v>286</v>
      </c>
      <c r="G12" s="3">
        <v>304</v>
      </c>
      <c r="H12" s="3">
        <v>2369</v>
      </c>
      <c r="I12" s="3">
        <v>744</v>
      </c>
      <c r="J12" s="3"/>
      <c r="K12" s="3"/>
      <c r="L12" s="48">
        <f t="shared" si="0"/>
        <v>0.71821305841924399</v>
      </c>
      <c r="M12" s="48">
        <f t="shared" si="1"/>
        <v>0.20274914089347079</v>
      </c>
      <c r="N12" s="48">
        <f t="shared" si="2"/>
        <v>7.903780068728522E-2</v>
      </c>
      <c r="P12" s="7">
        <f t="shared" si="3"/>
        <v>9</v>
      </c>
      <c r="R12">
        <f t="shared" si="4"/>
        <v>233</v>
      </c>
      <c r="S12">
        <f t="shared" si="5"/>
        <v>2911</v>
      </c>
    </row>
    <row r="13" spans="1:19">
      <c r="A13" s="134">
        <v>44324</v>
      </c>
      <c r="B13" s="3">
        <v>209</v>
      </c>
      <c r="C13" s="3">
        <v>59</v>
      </c>
      <c r="D13" s="3">
        <v>23</v>
      </c>
      <c r="E13" s="3">
        <v>291</v>
      </c>
      <c r="F13" s="3">
        <v>286</v>
      </c>
      <c r="G13" s="3">
        <v>304</v>
      </c>
      <c r="H13" s="3">
        <v>2386</v>
      </c>
      <c r="I13" s="3">
        <v>750</v>
      </c>
      <c r="J13" s="3"/>
      <c r="K13" s="3"/>
      <c r="L13" s="48">
        <f t="shared" si="0"/>
        <v>0.71821305841924399</v>
      </c>
      <c r="M13" s="48">
        <f t="shared" si="1"/>
        <v>0.20274914089347079</v>
      </c>
      <c r="N13" s="48">
        <f t="shared" si="2"/>
        <v>7.903780068728522E-2</v>
      </c>
      <c r="P13" s="7">
        <f t="shared" si="3"/>
        <v>0</v>
      </c>
      <c r="R13">
        <f t="shared" si="4"/>
        <v>233</v>
      </c>
      <c r="S13">
        <f t="shared" si="5"/>
        <v>2911</v>
      </c>
    </row>
    <row r="14" spans="1:19">
      <c r="A14" s="134">
        <v>44325</v>
      </c>
      <c r="B14" s="3">
        <v>208</v>
      </c>
      <c r="C14" s="3">
        <v>59</v>
      </c>
      <c r="D14" s="3">
        <v>23</v>
      </c>
      <c r="E14" s="3">
        <v>290</v>
      </c>
      <c r="F14" s="3">
        <v>285</v>
      </c>
      <c r="G14" s="3">
        <v>303</v>
      </c>
      <c r="H14" s="3">
        <v>2402</v>
      </c>
      <c r="I14" s="3">
        <v>757</v>
      </c>
      <c r="J14" s="3"/>
      <c r="K14" s="3"/>
      <c r="L14" s="48">
        <f t="shared" si="0"/>
        <v>0.71724137931034482</v>
      </c>
      <c r="M14" s="48">
        <f t="shared" si="1"/>
        <v>0.20344827586206896</v>
      </c>
      <c r="N14" s="48">
        <f t="shared" si="2"/>
        <v>7.9310344827586213E-2</v>
      </c>
      <c r="P14" s="7">
        <f t="shared" si="3"/>
        <v>-1</v>
      </c>
      <c r="R14">
        <f t="shared" si="4"/>
        <v>233</v>
      </c>
      <c r="S14">
        <f t="shared" si="5"/>
        <v>2911</v>
      </c>
    </row>
    <row r="15" spans="1:19">
      <c r="A15" s="134">
        <v>44327</v>
      </c>
      <c r="B15" s="3">
        <v>218</v>
      </c>
      <c r="C15" s="3">
        <v>70</v>
      </c>
      <c r="D15" s="3">
        <v>26</v>
      </c>
      <c r="E15" s="3">
        <v>314</v>
      </c>
      <c r="F15" s="3">
        <v>309</v>
      </c>
      <c r="G15" s="3">
        <v>332</v>
      </c>
      <c r="H15" s="3">
        <v>2455</v>
      </c>
      <c r="I15" s="3">
        <v>768</v>
      </c>
      <c r="J15" s="3"/>
      <c r="K15" s="3"/>
      <c r="L15" s="48">
        <f t="shared" si="0"/>
        <v>0.69426751592356684</v>
      </c>
      <c r="M15" s="48">
        <f t="shared" si="1"/>
        <v>0.22292993630573249</v>
      </c>
      <c r="N15" s="48">
        <f t="shared" si="2"/>
        <v>8.2802547770700632E-2</v>
      </c>
      <c r="P15" s="7">
        <f t="shared" si="3"/>
        <v>29</v>
      </c>
      <c r="R15">
        <f t="shared" si="4"/>
        <v>233</v>
      </c>
      <c r="S15">
        <f t="shared" si="5"/>
        <v>2911</v>
      </c>
    </row>
    <row r="16" spans="1:19">
      <c r="A16" s="134">
        <v>44328</v>
      </c>
      <c r="B16" s="3">
        <v>221</v>
      </c>
      <c r="C16" s="3">
        <v>70</v>
      </c>
      <c r="D16" s="3">
        <v>31</v>
      </c>
      <c r="E16" s="3">
        <v>322</v>
      </c>
      <c r="F16" s="3">
        <v>317</v>
      </c>
      <c r="G16" s="3">
        <v>340</v>
      </c>
      <c r="H16" s="3">
        <v>2472</v>
      </c>
      <c r="I16" s="3">
        <v>773</v>
      </c>
      <c r="J16" s="3"/>
      <c r="K16" s="3"/>
      <c r="L16" s="48">
        <f t="shared" si="0"/>
        <v>0.68633540372670809</v>
      </c>
      <c r="M16" s="48">
        <f t="shared" si="1"/>
        <v>0.21739130434782608</v>
      </c>
      <c r="N16" s="48">
        <f t="shared" si="2"/>
        <v>9.627329192546584E-2</v>
      </c>
      <c r="P16" s="7">
        <f t="shared" si="3"/>
        <v>8</v>
      </c>
      <c r="R16">
        <f t="shared" si="4"/>
        <v>233</v>
      </c>
      <c r="S16">
        <f t="shared" si="5"/>
        <v>2911</v>
      </c>
    </row>
    <row r="17" spans="1:19">
      <c r="A17" s="134">
        <v>44329</v>
      </c>
      <c r="B17" s="3">
        <v>224</v>
      </c>
      <c r="C17" s="3">
        <v>73</v>
      </c>
      <c r="D17" s="3">
        <v>32</v>
      </c>
      <c r="E17" s="3">
        <v>329</v>
      </c>
      <c r="F17" s="3">
        <v>324</v>
      </c>
      <c r="G17" s="3">
        <v>347</v>
      </c>
      <c r="H17" s="3">
        <v>2502</v>
      </c>
      <c r="I17" s="3">
        <v>779</v>
      </c>
      <c r="J17" s="3"/>
      <c r="K17" s="3"/>
      <c r="L17" s="48">
        <f t="shared" si="0"/>
        <v>0.68085106382978722</v>
      </c>
      <c r="M17" s="48">
        <f t="shared" si="1"/>
        <v>0.22188449848024316</v>
      </c>
      <c r="N17" s="48">
        <f t="shared" si="2"/>
        <v>9.7264437689969604E-2</v>
      </c>
      <c r="P17" s="7">
        <f t="shared" si="3"/>
        <v>7</v>
      </c>
      <c r="R17">
        <f t="shared" si="4"/>
        <v>233</v>
      </c>
      <c r="S17">
        <f t="shared" si="5"/>
        <v>2911</v>
      </c>
    </row>
    <row r="18" spans="1:19">
      <c r="A18" s="134">
        <v>44330</v>
      </c>
      <c r="B18" s="3">
        <v>227</v>
      </c>
      <c r="C18" s="3">
        <v>75</v>
      </c>
      <c r="D18" s="3">
        <v>33</v>
      </c>
      <c r="E18" s="3">
        <v>335</v>
      </c>
      <c r="F18" s="3">
        <v>330</v>
      </c>
      <c r="G18" s="3">
        <v>353</v>
      </c>
      <c r="H18" s="3">
        <v>2545</v>
      </c>
      <c r="I18" s="3">
        <v>782</v>
      </c>
      <c r="J18" s="3"/>
      <c r="K18" s="3"/>
      <c r="L18" s="48">
        <f t="shared" si="0"/>
        <v>0.67761194029850746</v>
      </c>
      <c r="M18" s="48">
        <f t="shared" si="1"/>
        <v>0.22388059701492538</v>
      </c>
      <c r="N18" s="48">
        <f t="shared" si="2"/>
        <v>9.8507462686567168E-2</v>
      </c>
      <c r="P18" s="7">
        <f t="shared" si="3"/>
        <v>6</v>
      </c>
      <c r="R18">
        <f t="shared" si="4"/>
        <v>233</v>
      </c>
      <c r="S18">
        <f t="shared" si="5"/>
        <v>2911</v>
      </c>
    </row>
    <row r="19" spans="1:19">
      <c r="A19" s="134">
        <v>44331</v>
      </c>
      <c r="B19" s="3">
        <v>227</v>
      </c>
      <c r="C19" s="3">
        <v>75</v>
      </c>
      <c r="D19" s="3">
        <v>33</v>
      </c>
      <c r="E19" s="3">
        <v>335</v>
      </c>
      <c r="F19" s="3">
        <v>330</v>
      </c>
      <c r="G19" s="3">
        <v>353</v>
      </c>
      <c r="H19" s="3">
        <v>2579</v>
      </c>
      <c r="I19" s="3">
        <v>787</v>
      </c>
      <c r="J19" s="3"/>
      <c r="K19" s="3"/>
      <c r="L19" s="48">
        <f t="shared" si="0"/>
        <v>0.67761194029850746</v>
      </c>
      <c r="M19" s="48">
        <f t="shared" si="1"/>
        <v>0.22388059701492538</v>
      </c>
      <c r="N19" s="48">
        <f t="shared" si="2"/>
        <v>9.8507462686567168E-2</v>
      </c>
      <c r="P19" s="7">
        <f t="shared" si="3"/>
        <v>0</v>
      </c>
      <c r="R19">
        <f t="shared" si="4"/>
        <v>233</v>
      </c>
      <c r="S19">
        <f t="shared" si="5"/>
        <v>2911</v>
      </c>
    </row>
    <row r="20" spans="1:19">
      <c r="A20" s="134">
        <v>44332</v>
      </c>
      <c r="B20" s="3">
        <v>234</v>
      </c>
      <c r="C20" s="3">
        <v>77</v>
      </c>
      <c r="D20" s="3">
        <v>35</v>
      </c>
      <c r="E20" s="3">
        <v>346</v>
      </c>
      <c r="F20" s="3">
        <v>341</v>
      </c>
      <c r="G20" s="3">
        <v>364</v>
      </c>
      <c r="H20" s="3">
        <v>2593</v>
      </c>
      <c r="I20" s="3">
        <v>790</v>
      </c>
      <c r="J20" s="3"/>
      <c r="K20" s="3"/>
      <c r="L20" s="48">
        <f t="shared" si="0"/>
        <v>0.67630057803468213</v>
      </c>
      <c r="M20" s="48">
        <f t="shared" si="1"/>
        <v>0.22254335260115607</v>
      </c>
      <c r="N20" s="48">
        <f t="shared" si="2"/>
        <v>0.10115606936416185</v>
      </c>
      <c r="P20" s="7">
        <f t="shared" si="3"/>
        <v>11</v>
      </c>
      <c r="R20">
        <f t="shared" si="4"/>
        <v>233</v>
      </c>
      <c r="S20">
        <f t="shared" si="5"/>
        <v>2911</v>
      </c>
    </row>
    <row r="21" spans="1:19">
      <c r="A21" s="134">
        <v>44334</v>
      </c>
      <c r="B21" s="3">
        <v>240</v>
      </c>
      <c r="C21" s="3">
        <v>77</v>
      </c>
      <c r="D21" s="3">
        <v>37</v>
      </c>
      <c r="E21" s="3">
        <v>354</v>
      </c>
      <c r="F21" s="3">
        <v>349</v>
      </c>
      <c r="G21" s="3">
        <v>372</v>
      </c>
      <c r="H21" s="3">
        <v>2628</v>
      </c>
      <c r="I21" s="3">
        <v>800</v>
      </c>
      <c r="J21" s="3"/>
      <c r="K21" s="3"/>
      <c r="L21" s="48">
        <f t="shared" si="0"/>
        <v>0.67796610169491522</v>
      </c>
      <c r="M21" s="48">
        <f t="shared" si="1"/>
        <v>0.2175141242937853</v>
      </c>
      <c r="N21" s="48">
        <f t="shared" si="2"/>
        <v>0.10451977401129943</v>
      </c>
      <c r="P21" s="7">
        <f t="shared" si="3"/>
        <v>8</v>
      </c>
      <c r="R21">
        <f t="shared" si="4"/>
        <v>233</v>
      </c>
      <c r="S21">
        <f t="shared" si="5"/>
        <v>2911</v>
      </c>
    </row>
    <row r="22" spans="1:19">
      <c r="A22" s="134">
        <v>44335</v>
      </c>
      <c r="B22" s="3">
        <v>246</v>
      </c>
      <c r="C22" s="3">
        <v>78</v>
      </c>
      <c r="D22" s="3">
        <v>41</v>
      </c>
      <c r="E22" s="3">
        <v>365</v>
      </c>
      <c r="F22" s="3">
        <v>360</v>
      </c>
      <c r="G22" s="3">
        <v>385</v>
      </c>
      <c r="H22" s="3">
        <v>2648</v>
      </c>
      <c r="I22" s="3">
        <v>810</v>
      </c>
      <c r="J22" s="3"/>
      <c r="K22" s="3"/>
      <c r="L22" s="48">
        <f t="shared" si="0"/>
        <v>0.67397260273972603</v>
      </c>
      <c r="M22" s="48">
        <f t="shared" si="1"/>
        <v>0.21369863013698631</v>
      </c>
      <c r="N22" s="48">
        <f t="shared" si="2"/>
        <v>0.11232876712328767</v>
      </c>
      <c r="P22" s="7">
        <f t="shared" si="3"/>
        <v>13</v>
      </c>
      <c r="R22">
        <f t="shared" si="4"/>
        <v>233</v>
      </c>
      <c r="S22">
        <f t="shared" si="5"/>
        <v>2911</v>
      </c>
    </row>
    <row r="23" spans="1:19">
      <c r="A23" s="134">
        <v>44336</v>
      </c>
      <c r="B23" s="3">
        <v>252</v>
      </c>
      <c r="C23" s="3">
        <v>80</v>
      </c>
      <c r="D23" s="3">
        <v>44</v>
      </c>
      <c r="E23" s="3">
        <v>376</v>
      </c>
      <c r="F23" s="3">
        <v>371</v>
      </c>
      <c r="G23" s="3">
        <v>397</v>
      </c>
      <c r="H23" s="3">
        <v>2700</v>
      </c>
      <c r="I23" s="3">
        <v>823</v>
      </c>
      <c r="J23" s="3"/>
      <c r="K23" s="3"/>
      <c r="L23" s="48">
        <f t="shared" si="0"/>
        <v>0.67021276595744683</v>
      </c>
      <c r="M23" s="48">
        <f t="shared" si="1"/>
        <v>0.21276595744680851</v>
      </c>
      <c r="N23" s="48">
        <f t="shared" si="2"/>
        <v>0.11702127659574468</v>
      </c>
      <c r="P23" s="7">
        <f t="shared" si="3"/>
        <v>12</v>
      </c>
      <c r="R23">
        <f t="shared" si="4"/>
        <v>233</v>
      </c>
      <c r="S23">
        <f t="shared" si="5"/>
        <v>2911</v>
      </c>
    </row>
    <row r="24" spans="1:19">
      <c r="A24" s="134">
        <v>44337</v>
      </c>
      <c r="B24" s="3">
        <v>256</v>
      </c>
      <c r="C24" s="3">
        <v>82</v>
      </c>
      <c r="D24" s="3">
        <v>46</v>
      </c>
      <c r="E24" s="3">
        <v>384</v>
      </c>
      <c r="F24" s="3">
        <v>378</v>
      </c>
      <c r="G24" s="3">
        <v>405</v>
      </c>
      <c r="H24" s="3">
        <v>2713</v>
      </c>
      <c r="I24" s="3">
        <v>827</v>
      </c>
      <c r="J24" s="3"/>
      <c r="K24" s="3"/>
      <c r="L24" s="48">
        <f t="shared" si="0"/>
        <v>0.66666666666666663</v>
      </c>
      <c r="M24" s="48">
        <f t="shared" si="1"/>
        <v>0.21354166666666666</v>
      </c>
      <c r="N24" s="48">
        <f t="shared" si="2"/>
        <v>0.11979166666666667</v>
      </c>
      <c r="P24" s="7">
        <f t="shared" si="3"/>
        <v>8</v>
      </c>
      <c r="R24">
        <f t="shared" si="4"/>
        <v>233</v>
      </c>
      <c r="S24">
        <f t="shared" si="5"/>
        <v>2911</v>
      </c>
    </row>
    <row r="25" spans="1:19">
      <c r="A25" s="134">
        <v>44338</v>
      </c>
      <c r="B25" s="3">
        <v>256</v>
      </c>
      <c r="C25" s="3">
        <v>82</v>
      </c>
      <c r="D25" s="3">
        <v>46</v>
      </c>
      <c r="E25" s="3">
        <v>384</v>
      </c>
      <c r="F25" s="3">
        <v>378</v>
      </c>
      <c r="G25" s="3">
        <v>405</v>
      </c>
      <c r="H25" s="3">
        <v>2785</v>
      </c>
      <c r="I25" s="3">
        <v>832</v>
      </c>
      <c r="J25" s="3"/>
      <c r="K25" s="3"/>
      <c r="L25" s="48">
        <f t="shared" si="0"/>
        <v>0.66666666666666663</v>
      </c>
      <c r="M25" s="48">
        <f t="shared" si="1"/>
        <v>0.21354166666666666</v>
      </c>
      <c r="N25" s="48">
        <f t="shared" si="2"/>
        <v>0.11979166666666667</v>
      </c>
      <c r="P25" s="7">
        <f t="shared" si="3"/>
        <v>0</v>
      </c>
      <c r="R25">
        <f t="shared" si="4"/>
        <v>233</v>
      </c>
      <c r="S25">
        <f t="shared" si="5"/>
        <v>2911</v>
      </c>
    </row>
    <row r="26" spans="1:19">
      <c r="A26" s="134">
        <v>44339</v>
      </c>
      <c r="B26" s="3">
        <v>256</v>
      </c>
      <c r="C26" s="3">
        <v>82</v>
      </c>
      <c r="D26" s="3">
        <v>46</v>
      </c>
      <c r="E26" s="3">
        <v>384</v>
      </c>
      <c r="F26" s="3">
        <v>378</v>
      </c>
      <c r="G26" s="3">
        <v>405</v>
      </c>
      <c r="H26" s="3">
        <v>2837</v>
      </c>
      <c r="I26" s="3">
        <v>836</v>
      </c>
      <c r="J26" s="3"/>
      <c r="K26" s="3"/>
      <c r="L26" s="48">
        <f t="shared" si="0"/>
        <v>0.66666666666666663</v>
      </c>
      <c r="M26" s="48">
        <f t="shared" si="1"/>
        <v>0.21354166666666666</v>
      </c>
      <c r="N26" s="48">
        <f t="shared" si="2"/>
        <v>0.11979166666666667</v>
      </c>
      <c r="P26" s="7">
        <f t="shared" si="3"/>
        <v>0</v>
      </c>
      <c r="R26">
        <f t="shared" si="4"/>
        <v>233</v>
      </c>
      <c r="S26">
        <f t="shared" si="5"/>
        <v>2911</v>
      </c>
    </row>
    <row r="27" spans="1:19">
      <c r="A27" s="134">
        <v>44340</v>
      </c>
      <c r="B27" s="3">
        <v>256</v>
      </c>
      <c r="C27" s="3">
        <v>82</v>
      </c>
      <c r="D27" s="3">
        <v>47</v>
      </c>
      <c r="E27" s="3">
        <v>385</v>
      </c>
      <c r="F27" s="3">
        <v>379</v>
      </c>
      <c r="G27" s="3">
        <v>406</v>
      </c>
      <c r="H27" s="3">
        <v>2870</v>
      </c>
      <c r="I27" s="3">
        <v>844</v>
      </c>
      <c r="J27" s="3"/>
      <c r="K27" s="3"/>
      <c r="L27" s="48">
        <f t="shared" si="0"/>
        <v>0.66493506493506493</v>
      </c>
      <c r="M27" s="48">
        <f t="shared" si="1"/>
        <v>0.21298701298701297</v>
      </c>
      <c r="N27" s="48">
        <f t="shared" si="2"/>
        <v>0.12207792207792208</v>
      </c>
      <c r="P27" s="7">
        <f t="shared" si="3"/>
        <v>1</v>
      </c>
      <c r="R27">
        <f t="shared" si="4"/>
        <v>233</v>
      </c>
      <c r="S27">
        <f t="shared" si="5"/>
        <v>2911</v>
      </c>
    </row>
    <row r="28" spans="1:19">
      <c r="A28" s="134">
        <v>44342</v>
      </c>
      <c r="B28" s="3">
        <v>266</v>
      </c>
      <c r="C28" s="3">
        <v>84</v>
      </c>
      <c r="D28" s="3">
        <v>54</v>
      </c>
      <c r="E28" s="3">
        <v>404</v>
      </c>
      <c r="F28" s="3">
        <v>398</v>
      </c>
      <c r="G28" s="3">
        <v>426</v>
      </c>
      <c r="H28" s="3">
        <v>2935</v>
      </c>
      <c r="I28" s="3">
        <v>895</v>
      </c>
      <c r="J28" s="3"/>
      <c r="K28" s="3"/>
      <c r="L28" s="48">
        <f t="shared" si="0"/>
        <v>0.65841584158415845</v>
      </c>
      <c r="M28" s="48">
        <f t="shared" si="1"/>
        <v>0.20792079207920791</v>
      </c>
      <c r="N28" s="48">
        <f t="shared" si="2"/>
        <v>0.13366336633663367</v>
      </c>
      <c r="P28" s="7">
        <f t="shared" si="3"/>
        <v>20</v>
      </c>
      <c r="R28">
        <f t="shared" si="4"/>
        <v>233</v>
      </c>
      <c r="S28">
        <f t="shared" si="5"/>
        <v>2911</v>
      </c>
    </row>
    <row r="29" spans="1:19">
      <c r="A29" s="134">
        <v>44343</v>
      </c>
      <c r="B29" s="3">
        <v>267</v>
      </c>
      <c r="C29" s="3">
        <v>87</v>
      </c>
      <c r="D29" s="3">
        <v>55</v>
      </c>
      <c r="E29" s="3">
        <v>409</v>
      </c>
      <c r="F29" s="3">
        <v>403</v>
      </c>
      <c r="G29" s="3">
        <v>431</v>
      </c>
      <c r="H29" s="3">
        <v>2960</v>
      </c>
      <c r="I29" s="3">
        <v>866</v>
      </c>
      <c r="J29" s="3"/>
      <c r="K29" s="3"/>
      <c r="L29" s="48">
        <f t="shared" si="0"/>
        <v>0.65281173594132025</v>
      </c>
      <c r="M29" s="48">
        <f t="shared" si="1"/>
        <v>0.21271393643031786</v>
      </c>
      <c r="N29" s="48">
        <f t="shared" si="2"/>
        <v>0.13447432762836187</v>
      </c>
      <c r="P29" s="7">
        <f t="shared" si="3"/>
        <v>5</v>
      </c>
      <c r="R29">
        <f t="shared" si="4"/>
        <v>233</v>
      </c>
      <c r="S29">
        <f t="shared" si="5"/>
        <v>2911</v>
      </c>
    </row>
    <row r="30" spans="1:19">
      <c r="A30" s="134">
        <v>44344</v>
      </c>
      <c r="B30" s="3">
        <v>271</v>
      </c>
      <c r="C30" s="3">
        <v>93</v>
      </c>
      <c r="D30" s="3">
        <v>58</v>
      </c>
      <c r="E30" s="3">
        <v>422</v>
      </c>
      <c r="F30" s="3">
        <v>416</v>
      </c>
      <c r="G30" s="3">
        <v>445</v>
      </c>
      <c r="H30" s="3">
        <v>3007</v>
      </c>
      <c r="I30" s="3">
        <v>876</v>
      </c>
      <c r="J30" s="3"/>
      <c r="K30" s="3"/>
      <c r="L30" s="48">
        <f t="shared" si="0"/>
        <v>0.64218009478672988</v>
      </c>
      <c r="M30" s="48">
        <f t="shared" si="1"/>
        <v>0.22037914691943128</v>
      </c>
      <c r="N30" s="48">
        <f t="shared" si="2"/>
        <v>0.13744075829383887</v>
      </c>
      <c r="P30" s="7">
        <f t="shared" si="3"/>
        <v>14</v>
      </c>
      <c r="R30">
        <f t="shared" si="4"/>
        <v>233</v>
      </c>
      <c r="S30">
        <f t="shared" si="5"/>
        <v>2911</v>
      </c>
    </row>
    <row r="31" spans="1:19">
      <c r="A31" s="134">
        <v>44345</v>
      </c>
      <c r="B31" s="3">
        <v>271</v>
      </c>
      <c r="C31" s="3">
        <v>93</v>
      </c>
      <c r="D31" s="3">
        <v>58</v>
      </c>
      <c r="E31" s="3">
        <v>422</v>
      </c>
      <c r="F31" s="3">
        <v>416</v>
      </c>
      <c r="G31" s="3">
        <v>445</v>
      </c>
      <c r="H31" s="3">
        <v>3027</v>
      </c>
      <c r="I31" s="3">
        <v>877</v>
      </c>
      <c r="J31" s="3"/>
      <c r="K31" s="3"/>
      <c r="L31" s="48">
        <f t="shared" si="0"/>
        <v>0.64218009478672988</v>
      </c>
      <c r="M31" s="48">
        <f t="shared" si="1"/>
        <v>0.22037914691943128</v>
      </c>
      <c r="N31" s="48">
        <f t="shared" si="2"/>
        <v>0.13744075829383887</v>
      </c>
      <c r="P31" s="7">
        <f t="shared" si="3"/>
        <v>0</v>
      </c>
      <c r="R31">
        <f t="shared" si="4"/>
        <v>233</v>
      </c>
      <c r="S31">
        <f t="shared" si="5"/>
        <v>2911</v>
      </c>
    </row>
    <row r="32" spans="1:19">
      <c r="A32" s="134">
        <v>44346</v>
      </c>
      <c r="B32" s="3">
        <v>271</v>
      </c>
      <c r="C32" s="3">
        <v>93</v>
      </c>
      <c r="D32" s="3">
        <v>58</v>
      </c>
      <c r="E32" s="3">
        <v>422</v>
      </c>
      <c r="F32" s="3">
        <v>416</v>
      </c>
      <c r="G32" s="3">
        <v>445</v>
      </c>
      <c r="H32" s="3">
        <v>3035</v>
      </c>
      <c r="I32" s="3">
        <v>883</v>
      </c>
      <c r="J32" s="3"/>
      <c r="K32" s="3"/>
      <c r="L32" s="48">
        <f t="shared" si="0"/>
        <v>0.64218009478672988</v>
      </c>
      <c r="M32" s="48">
        <f t="shared" si="1"/>
        <v>0.22037914691943128</v>
      </c>
      <c r="N32" s="48">
        <f t="shared" si="2"/>
        <v>0.13744075829383887</v>
      </c>
      <c r="P32" s="7">
        <f t="shared" si="3"/>
        <v>0</v>
      </c>
      <c r="R32">
        <f t="shared" si="4"/>
        <v>233</v>
      </c>
      <c r="S32">
        <f t="shared" si="5"/>
        <v>2911</v>
      </c>
    </row>
    <row r="33" spans="1:19">
      <c r="A33" s="134">
        <v>44347</v>
      </c>
      <c r="B33" s="3">
        <v>279</v>
      </c>
      <c r="C33" s="3">
        <v>95</v>
      </c>
      <c r="D33" s="3">
        <v>59</v>
      </c>
      <c r="E33" s="3">
        <v>433</v>
      </c>
      <c r="F33" s="3">
        <v>427</v>
      </c>
      <c r="G33" s="3">
        <v>457</v>
      </c>
      <c r="H33" s="3">
        <v>3061</v>
      </c>
      <c r="I33" s="3">
        <v>888</v>
      </c>
      <c r="J33" s="3"/>
      <c r="K33" s="3"/>
      <c r="L33" s="48">
        <f t="shared" si="0"/>
        <v>0.64434180138568131</v>
      </c>
      <c r="M33" s="48">
        <f t="shared" si="1"/>
        <v>0.21939953810623555</v>
      </c>
      <c r="N33" s="48">
        <f t="shared" si="2"/>
        <v>0.13625866050808313</v>
      </c>
      <c r="P33" s="7">
        <f t="shared" si="3"/>
        <v>12</v>
      </c>
      <c r="R33">
        <f t="shared" si="4"/>
        <v>233</v>
      </c>
      <c r="S33">
        <f t="shared" si="5"/>
        <v>2911</v>
      </c>
    </row>
    <row r="34" spans="1:19">
      <c r="A34" s="134">
        <v>44348</v>
      </c>
      <c r="B34" s="3">
        <v>279</v>
      </c>
      <c r="C34" s="3">
        <v>96</v>
      </c>
      <c r="D34" s="3">
        <v>59</v>
      </c>
      <c r="E34" s="3">
        <v>434</v>
      </c>
      <c r="F34" s="3">
        <v>428</v>
      </c>
      <c r="G34" s="3">
        <v>458</v>
      </c>
      <c r="H34" s="3">
        <v>3094</v>
      </c>
      <c r="I34" s="3">
        <v>894</v>
      </c>
      <c r="J34" s="3">
        <v>2841779</v>
      </c>
      <c r="K34" s="3">
        <f>J34/G34</f>
        <v>6204.7576419213974</v>
      </c>
      <c r="L34" s="48">
        <f t="shared" si="0"/>
        <v>0.6428571428571429</v>
      </c>
      <c r="M34" s="48">
        <f t="shared" si="1"/>
        <v>0.22119815668202766</v>
      </c>
      <c r="N34" s="48">
        <f t="shared" si="2"/>
        <v>0.13594470046082949</v>
      </c>
      <c r="O34" s="7">
        <f>$O$128-J34</f>
        <v>-2841779</v>
      </c>
      <c r="P34" s="7">
        <f t="shared" si="3"/>
        <v>1</v>
      </c>
      <c r="Q34" s="19"/>
      <c r="R34">
        <f t="shared" si="4"/>
        <v>233</v>
      </c>
      <c r="S34">
        <f t="shared" si="5"/>
        <v>2911</v>
      </c>
    </row>
    <row r="35" spans="1:19">
      <c r="A35" s="134">
        <v>44350</v>
      </c>
      <c r="B35" s="3">
        <v>285</v>
      </c>
      <c r="C35" s="3">
        <v>99</v>
      </c>
      <c r="D35" s="3">
        <v>66</v>
      </c>
      <c r="E35" s="3">
        <v>450</v>
      </c>
      <c r="F35" s="3">
        <v>444</v>
      </c>
      <c r="G35" s="3">
        <v>477</v>
      </c>
      <c r="H35" s="3">
        <v>3117</v>
      </c>
      <c r="I35" s="3">
        <v>900</v>
      </c>
      <c r="J35" s="3"/>
      <c r="K35" s="3"/>
      <c r="L35" s="48">
        <f t="shared" si="0"/>
        <v>0.6333333333333333</v>
      </c>
      <c r="M35" s="48">
        <f t="shared" si="1"/>
        <v>0.22</v>
      </c>
      <c r="N35" s="48">
        <f t="shared" si="2"/>
        <v>0.14666666666666667</v>
      </c>
      <c r="P35" s="7">
        <f t="shared" ref="P35:P66" si="6">G35-G34</f>
        <v>19</v>
      </c>
      <c r="R35">
        <f t="shared" si="4"/>
        <v>233</v>
      </c>
      <c r="S35">
        <f t="shared" si="5"/>
        <v>2911</v>
      </c>
    </row>
    <row r="36" spans="1:19">
      <c r="A36" s="134">
        <v>44351</v>
      </c>
      <c r="B36" s="3">
        <v>288</v>
      </c>
      <c r="C36" s="3">
        <v>101</v>
      </c>
      <c r="D36" s="3">
        <v>67</v>
      </c>
      <c r="E36" s="3">
        <v>456</v>
      </c>
      <c r="F36" s="3">
        <v>450</v>
      </c>
      <c r="G36" s="3">
        <v>483</v>
      </c>
      <c r="H36" s="3">
        <v>3128</v>
      </c>
      <c r="I36" s="3">
        <v>911</v>
      </c>
      <c r="J36" s="3"/>
      <c r="K36" s="3"/>
      <c r="L36" s="48">
        <f t="shared" si="0"/>
        <v>0.63157894736842102</v>
      </c>
      <c r="M36" s="48">
        <f t="shared" si="1"/>
        <v>0.22149122807017543</v>
      </c>
      <c r="N36" s="48">
        <f t="shared" si="2"/>
        <v>0.14692982456140352</v>
      </c>
      <c r="P36" s="7">
        <f t="shared" si="6"/>
        <v>6</v>
      </c>
      <c r="R36">
        <f t="shared" si="4"/>
        <v>233</v>
      </c>
      <c r="S36">
        <f t="shared" si="5"/>
        <v>2911</v>
      </c>
    </row>
    <row r="37" spans="1:19">
      <c r="A37" s="134">
        <v>44352</v>
      </c>
      <c r="B37" s="3">
        <v>288</v>
      </c>
      <c r="C37" s="3">
        <v>101</v>
      </c>
      <c r="D37" s="3">
        <v>67</v>
      </c>
      <c r="E37" s="3">
        <v>456</v>
      </c>
      <c r="F37" s="3">
        <v>450</v>
      </c>
      <c r="G37" s="3">
        <v>483</v>
      </c>
      <c r="H37" s="3">
        <v>3135</v>
      </c>
      <c r="I37" s="3">
        <v>914</v>
      </c>
      <c r="J37" s="3"/>
      <c r="K37" s="3"/>
      <c r="L37" s="48">
        <f t="shared" si="0"/>
        <v>0.63157894736842102</v>
      </c>
      <c r="M37" s="48">
        <f t="shared" si="1"/>
        <v>0.22149122807017543</v>
      </c>
      <c r="N37" s="48">
        <f t="shared" si="2"/>
        <v>0.14692982456140352</v>
      </c>
      <c r="P37" s="7">
        <f t="shared" si="6"/>
        <v>0</v>
      </c>
      <c r="R37">
        <f t="shared" si="4"/>
        <v>233</v>
      </c>
      <c r="S37">
        <f t="shared" si="5"/>
        <v>2911</v>
      </c>
    </row>
    <row r="38" spans="1:19">
      <c r="A38" s="134">
        <v>44353</v>
      </c>
      <c r="B38" s="3">
        <v>291</v>
      </c>
      <c r="C38" s="3">
        <v>101</v>
      </c>
      <c r="D38" s="3">
        <v>67</v>
      </c>
      <c r="E38" s="3">
        <v>459</v>
      </c>
      <c r="F38" s="3">
        <v>453</v>
      </c>
      <c r="G38" s="3">
        <v>487</v>
      </c>
      <c r="H38" s="3">
        <v>3142</v>
      </c>
      <c r="I38" s="3">
        <v>917</v>
      </c>
      <c r="J38" s="3"/>
      <c r="K38" s="3"/>
      <c r="L38" s="48">
        <f t="shared" si="0"/>
        <v>0.63398692810457513</v>
      </c>
      <c r="M38" s="48">
        <f t="shared" si="1"/>
        <v>0.22004357298474944</v>
      </c>
      <c r="N38" s="48">
        <f t="shared" si="2"/>
        <v>0.14596949891067537</v>
      </c>
      <c r="P38" s="7">
        <f t="shared" si="6"/>
        <v>4</v>
      </c>
      <c r="R38">
        <f t="shared" si="4"/>
        <v>233</v>
      </c>
      <c r="S38">
        <f t="shared" si="5"/>
        <v>2911</v>
      </c>
    </row>
    <row r="39" spans="1:19">
      <c r="A39" s="134">
        <v>44354</v>
      </c>
      <c r="B39" s="3">
        <v>304</v>
      </c>
      <c r="C39" s="3">
        <v>104</v>
      </c>
      <c r="D39" s="3">
        <v>71</v>
      </c>
      <c r="E39" s="3">
        <v>479</v>
      </c>
      <c r="F39" s="3">
        <v>472</v>
      </c>
      <c r="G39" s="3">
        <v>509</v>
      </c>
      <c r="H39" s="3">
        <v>3155</v>
      </c>
      <c r="I39" s="3">
        <v>922</v>
      </c>
      <c r="J39" s="3"/>
      <c r="K39" s="3"/>
      <c r="L39" s="48">
        <f t="shared" si="0"/>
        <v>0.63465553235908145</v>
      </c>
      <c r="M39" s="48">
        <f t="shared" si="1"/>
        <v>0.21711899791231734</v>
      </c>
      <c r="N39" s="48">
        <f t="shared" si="2"/>
        <v>0.14822546972860126</v>
      </c>
      <c r="P39" s="7">
        <f t="shared" si="6"/>
        <v>22</v>
      </c>
      <c r="R39">
        <f t="shared" si="4"/>
        <v>233</v>
      </c>
      <c r="S39">
        <f t="shared" si="5"/>
        <v>2911</v>
      </c>
    </row>
    <row r="40" spans="1:19">
      <c r="A40" s="134">
        <v>44355</v>
      </c>
      <c r="B40" s="3">
        <v>313</v>
      </c>
      <c r="C40" s="3">
        <v>109</v>
      </c>
      <c r="D40" s="3">
        <v>72</v>
      </c>
      <c r="E40" s="3">
        <v>494</v>
      </c>
      <c r="F40" s="3">
        <v>487</v>
      </c>
      <c r="G40" s="3">
        <v>524</v>
      </c>
      <c r="H40" s="3">
        <v>3162</v>
      </c>
      <c r="I40" s="3">
        <v>929</v>
      </c>
      <c r="J40" s="3"/>
      <c r="K40" s="3"/>
      <c r="L40" s="48">
        <f t="shared" si="0"/>
        <v>0.6336032388663968</v>
      </c>
      <c r="M40" s="48">
        <f t="shared" si="1"/>
        <v>0.22064777327935223</v>
      </c>
      <c r="N40" s="48">
        <f t="shared" si="2"/>
        <v>0.145748987854251</v>
      </c>
      <c r="P40" s="7">
        <f t="shared" si="6"/>
        <v>15</v>
      </c>
      <c r="R40">
        <f t="shared" si="4"/>
        <v>233</v>
      </c>
      <c r="S40">
        <f t="shared" si="5"/>
        <v>2911</v>
      </c>
    </row>
    <row r="41" spans="1:19">
      <c r="A41" s="134">
        <v>44356</v>
      </c>
      <c r="B41" s="3">
        <v>313</v>
      </c>
      <c r="C41" s="3">
        <v>111</v>
      </c>
      <c r="D41" s="3">
        <v>72</v>
      </c>
      <c r="E41" s="3">
        <v>496</v>
      </c>
      <c r="F41" s="3">
        <v>489</v>
      </c>
      <c r="G41" s="3">
        <v>526</v>
      </c>
      <c r="H41" s="3">
        <v>3173</v>
      </c>
      <c r="I41" s="3">
        <v>937</v>
      </c>
      <c r="J41" s="3"/>
      <c r="K41" s="3"/>
      <c r="L41" s="48">
        <f t="shared" si="0"/>
        <v>0.63104838709677424</v>
      </c>
      <c r="M41" s="48">
        <f t="shared" si="1"/>
        <v>0.22379032258064516</v>
      </c>
      <c r="N41" s="48">
        <f t="shared" si="2"/>
        <v>0.14516129032258066</v>
      </c>
      <c r="P41" s="7">
        <f t="shared" si="6"/>
        <v>2</v>
      </c>
      <c r="R41">
        <f t="shared" si="4"/>
        <v>233</v>
      </c>
      <c r="S41">
        <f t="shared" si="5"/>
        <v>2911</v>
      </c>
    </row>
    <row r="42" spans="1:19">
      <c r="A42" s="134">
        <v>44358</v>
      </c>
      <c r="B42" s="3">
        <v>328</v>
      </c>
      <c r="C42" s="3">
        <v>117</v>
      </c>
      <c r="D42" s="3">
        <v>79</v>
      </c>
      <c r="E42" s="3">
        <v>524</v>
      </c>
      <c r="F42" s="3">
        <v>517</v>
      </c>
      <c r="G42" s="3">
        <v>554</v>
      </c>
      <c r="H42" s="3">
        <v>3191</v>
      </c>
      <c r="I42" s="3">
        <v>960</v>
      </c>
      <c r="J42" s="3"/>
      <c r="K42" s="3"/>
      <c r="L42" s="48">
        <f t="shared" si="0"/>
        <v>0.62595419847328249</v>
      </c>
      <c r="M42" s="48">
        <f t="shared" si="1"/>
        <v>0.22328244274809161</v>
      </c>
      <c r="N42" s="48">
        <f t="shared" si="2"/>
        <v>0.15076335877862596</v>
      </c>
      <c r="P42" s="7">
        <f t="shared" si="6"/>
        <v>28</v>
      </c>
      <c r="R42">
        <f t="shared" si="4"/>
        <v>233</v>
      </c>
      <c r="S42">
        <f t="shared" si="5"/>
        <v>2911</v>
      </c>
    </row>
    <row r="43" spans="1:19">
      <c r="A43" s="134">
        <v>44359</v>
      </c>
      <c r="B43" s="3">
        <v>328</v>
      </c>
      <c r="C43" s="3">
        <v>117</v>
      </c>
      <c r="D43" s="3">
        <v>79</v>
      </c>
      <c r="E43" s="3">
        <v>524</v>
      </c>
      <c r="F43" s="3">
        <v>517</v>
      </c>
      <c r="G43" s="3">
        <v>554</v>
      </c>
      <c r="H43" s="3">
        <v>3198</v>
      </c>
      <c r="I43" s="3">
        <v>963</v>
      </c>
      <c r="J43" s="3"/>
      <c r="K43" s="3"/>
      <c r="L43" s="48">
        <f t="shared" si="0"/>
        <v>0.62595419847328249</v>
      </c>
      <c r="M43" s="48">
        <f t="shared" si="1"/>
        <v>0.22328244274809161</v>
      </c>
      <c r="N43" s="48">
        <f t="shared" si="2"/>
        <v>0.15076335877862596</v>
      </c>
      <c r="P43" s="7">
        <f t="shared" si="6"/>
        <v>0</v>
      </c>
      <c r="R43">
        <f t="shared" si="4"/>
        <v>233</v>
      </c>
      <c r="S43">
        <f t="shared" si="5"/>
        <v>2911</v>
      </c>
    </row>
    <row r="44" spans="1:19">
      <c r="A44" s="134">
        <v>44360</v>
      </c>
      <c r="B44" s="3">
        <v>328</v>
      </c>
      <c r="C44" s="3">
        <v>117</v>
      </c>
      <c r="D44" s="3">
        <v>79</v>
      </c>
      <c r="E44" s="3">
        <v>524</v>
      </c>
      <c r="F44" s="3">
        <v>517</v>
      </c>
      <c r="G44" s="3">
        <v>554</v>
      </c>
      <c r="H44" s="3">
        <v>3202</v>
      </c>
      <c r="I44" s="3">
        <v>964</v>
      </c>
      <c r="J44" s="3"/>
      <c r="K44" s="3"/>
      <c r="L44" s="48">
        <f t="shared" si="0"/>
        <v>0.62595419847328249</v>
      </c>
      <c r="M44" s="48">
        <f t="shared" si="1"/>
        <v>0.22328244274809161</v>
      </c>
      <c r="N44" s="48">
        <f t="shared" si="2"/>
        <v>0.15076335877862596</v>
      </c>
      <c r="P44" s="7">
        <f t="shared" si="6"/>
        <v>0</v>
      </c>
      <c r="R44">
        <f t="shared" si="4"/>
        <v>233</v>
      </c>
      <c r="S44">
        <f t="shared" si="5"/>
        <v>2911</v>
      </c>
    </row>
    <row r="45" spans="1:19">
      <c r="A45" s="134">
        <v>44361</v>
      </c>
      <c r="B45" s="3">
        <v>350</v>
      </c>
      <c r="C45" s="3">
        <v>122</v>
      </c>
      <c r="D45" s="3">
        <v>87</v>
      </c>
      <c r="E45" s="3">
        <v>559</v>
      </c>
      <c r="F45" s="3">
        <v>552</v>
      </c>
      <c r="G45" s="3">
        <v>592</v>
      </c>
      <c r="H45" s="3">
        <v>3209</v>
      </c>
      <c r="I45" s="3">
        <v>965</v>
      </c>
      <c r="J45" s="3"/>
      <c r="K45" s="3"/>
      <c r="L45" s="48">
        <f t="shared" si="0"/>
        <v>0.62611806797853309</v>
      </c>
      <c r="M45" s="48">
        <f t="shared" si="1"/>
        <v>0.21824686940966009</v>
      </c>
      <c r="N45" s="48">
        <f t="shared" si="2"/>
        <v>0.15563506261180679</v>
      </c>
      <c r="P45" s="7">
        <f t="shared" si="6"/>
        <v>38</v>
      </c>
      <c r="R45">
        <f t="shared" si="4"/>
        <v>233</v>
      </c>
      <c r="S45">
        <f t="shared" si="5"/>
        <v>2911</v>
      </c>
    </row>
    <row r="46" spans="1:19">
      <c r="A46" s="134">
        <v>44363</v>
      </c>
      <c r="B46" s="3">
        <v>354</v>
      </c>
      <c r="C46" s="3">
        <v>124</v>
      </c>
      <c r="D46" s="3">
        <v>89</v>
      </c>
      <c r="E46" s="3">
        <v>567</v>
      </c>
      <c r="F46" s="3">
        <v>560</v>
      </c>
      <c r="G46" s="3">
        <v>600</v>
      </c>
      <c r="H46" s="3">
        <v>3222</v>
      </c>
      <c r="I46" s="3">
        <v>974</v>
      </c>
      <c r="J46" s="3"/>
      <c r="K46" s="3"/>
      <c r="L46" s="48">
        <f t="shared" si="0"/>
        <v>0.6243386243386243</v>
      </c>
      <c r="M46" s="48">
        <f t="shared" si="1"/>
        <v>0.21869488536155202</v>
      </c>
      <c r="N46" s="48">
        <f t="shared" si="2"/>
        <v>0.15696649029982362</v>
      </c>
      <c r="P46" s="7">
        <f t="shared" si="6"/>
        <v>8</v>
      </c>
      <c r="R46">
        <f t="shared" si="4"/>
        <v>233</v>
      </c>
      <c r="S46">
        <f t="shared" si="5"/>
        <v>2911</v>
      </c>
    </row>
    <row r="47" spans="1:19">
      <c r="A47" s="134">
        <v>44364</v>
      </c>
      <c r="B47" s="3">
        <v>362</v>
      </c>
      <c r="C47" s="3">
        <v>126</v>
      </c>
      <c r="D47" s="3">
        <v>93</v>
      </c>
      <c r="E47" s="3">
        <v>581</v>
      </c>
      <c r="F47" s="3">
        <v>574</v>
      </c>
      <c r="G47" s="3">
        <v>614</v>
      </c>
      <c r="H47" s="3">
        <v>3240</v>
      </c>
      <c r="I47" s="3">
        <v>981</v>
      </c>
      <c r="J47" s="3"/>
      <c r="K47" s="3"/>
      <c r="L47" s="48">
        <f t="shared" si="0"/>
        <v>0.62306368330464712</v>
      </c>
      <c r="M47" s="48">
        <f t="shared" si="1"/>
        <v>0.21686746987951808</v>
      </c>
      <c r="N47" s="48">
        <f t="shared" si="2"/>
        <v>0.16006884681583478</v>
      </c>
      <c r="P47" s="7">
        <f t="shared" si="6"/>
        <v>14</v>
      </c>
      <c r="R47">
        <f t="shared" si="4"/>
        <v>233</v>
      </c>
      <c r="S47">
        <f t="shared" si="5"/>
        <v>2911</v>
      </c>
    </row>
    <row r="48" spans="1:19">
      <c r="A48" s="134">
        <v>44365</v>
      </c>
      <c r="B48" s="3">
        <v>366</v>
      </c>
      <c r="C48" s="3">
        <v>131</v>
      </c>
      <c r="D48" s="3">
        <v>96</v>
      </c>
      <c r="E48" s="3">
        <v>593</v>
      </c>
      <c r="F48" s="3">
        <v>586</v>
      </c>
      <c r="G48" s="3">
        <v>626</v>
      </c>
      <c r="H48" s="3">
        <v>3269</v>
      </c>
      <c r="I48" s="3">
        <v>988</v>
      </c>
      <c r="J48" s="3"/>
      <c r="K48" s="3"/>
      <c r="L48" s="48">
        <f t="shared" si="0"/>
        <v>0.61720067453625638</v>
      </c>
      <c r="M48" s="48">
        <f t="shared" si="1"/>
        <v>0.22091062394603711</v>
      </c>
      <c r="N48" s="48">
        <f t="shared" si="2"/>
        <v>0.16188870151770657</v>
      </c>
      <c r="P48" s="7">
        <f t="shared" si="6"/>
        <v>12</v>
      </c>
      <c r="R48">
        <f t="shared" si="4"/>
        <v>233</v>
      </c>
      <c r="S48">
        <f t="shared" si="5"/>
        <v>2911</v>
      </c>
    </row>
    <row r="49" spans="1:19">
      <c r="A49" s="134">
        <v>44366</v>
      </c>
      <c r="B49" s="3">
        <v>366</v>
      </c>
      <c r="C49" s="3">
        <v>131</v>
      </c>
      <c r="D49" s="3">
        <v>96</v>
      </c>
      <c r="E49" s="3">
        <v>593</v>
      </c>
      <c r="F49" s="3">
        <v>586</v>
      </c>
      <c r="G49" s="3">
        <v>626</v>
      </c>
      <c r="H49" s="3">
        <v>3290</v>
      </c>
      <c r="I49" s="3">
        <v>991</v>
      </c>
      <c r="J49" s="3"/>
      <c r="K49" s="3"/>
      <c r="L49" s="48">
        <f t="shared" si="0"/>
        <v>0.61720067453625638</v>
      </c>
      <c r="M49" s="48">
        <f t="shared" si="1"/>
        <v>0.22091062394603711</v>
      </c>
      <c r="N49" s="48">
        <f t="shared" si="2"/>
        <v>0.16188870151770657</v>
      </c>
      <c r="P49" s="7">
        <f t="shared" si="6"/>
        <v>0</v>
      </c>
      <c r="R49">
        <f t="shared" si="4"/>
        <v>233</v>
      </c>
      <c r="S49">
        <f t="shared" si="5"/>
        <v>2911</v>
      </c>
    </row>
    <row r="50" spans="1:19">
      <c r="A50" s="134">
        <v>44367</v>
      </c>
      <c r="B50" s="3">
        <v>368</v>
      </c>
      <c r="C50" s="3">
        <v>132</v>
      </c>
      <c r="D50" s="3">
        <v>96</v>
      </c>
      <c r="E50" s="3">
        <v>596</v>
      </c>
      <c r="F50" s="3">
        <v>589</v>
      </c>
      <c r="G50" s="3">
        <v>630</v>
      </c>
      <c r="H50" s="3">
        <v>3299</v>
      </c>
      <c r="I50" s="3">
        <v>993</v>
      </c>
      <c r="J50" s="3"/>
      <c r="K50" s="3"/>
      <c r="L50" s="48">
        <f t="shared" si="0"/>
        <v>0.6174496644295302</v>
      </c>
      <c r="M50" s="48">
        <f t="shared" si="1"/>
        <v>0.22147651006711411</v>
      </c>
      <c r="N50" s="48">
        <f t="shared" si="2"/>
        <v>0.16107382550335569</v>
      </c>
      <c r="P50" s="7">
        <f t="shared" si="6"/>
        <v>4</v>
      </c>
      <c r="R50">
        <f t="shared" si="4"/>
        <v>233</v>
      </c>
      <c r="S50">
        <f t="shared" si="5"/>
        <v>2911</v>
      </c>
    </row>
    <row r="51" spans="1:19">
      <c r="A51" s="134">
        <v>44369</v>
      </c>
      <c r="B51" s="3">
        <v>368</v>
      </c>
      <c r="C51" s="3">
        <v>136</v>
      </c>
      <c r="D51" s="3">
        <v>101</v>
      </c>
      <c r="E51" s="3">
        <v>605</v>
      </c>
      <c r="F51" s="3">
        <v>598</v>
      </c>
      <c r="G51" s="3">
        <v>639</v>
      </c>
      <c r="H51" s="3">
        <v>3345</v>
      </c>
      <c r="I51" s="3">
        <v>1002</v>
      </c>
      <c r="J51" s="3"/>
      <c r="K51" s="3"/>
      <c r="L51" s="48">
        <f t="shared" si="0"/>
        <v>0.60826446280991731</v>
      </c>
      <c r="M51" s="48">
        <f t="shared" si="1"/>
        <v>0.22479338842975208</v>
      </c>
      <c r="N51" s="48">
        <f t="shared" si="2"/>
        <v>0.16694214876033059</v>
      </c>
      <c r="P51" s="7">
        <f t="shared" si="6"/>
        <v>9</v>
      </c>
      <c r="R51">
        <f t="shared" si="4"/>
        <v>233</v>
      </c>
      <c r="S51">
        <f t="shared" si="5"/>
        <v>2911</v>
      </c>
    </row>
    <row r="52" spans="1:19">
      <c r="A52" s="134">
        <v>44370</v>
      </c>
      <c r="B52" s="3">
        <v>370</v>
      </c>
      <c r="C52" s="3">
        <v>140</v>
      </c>
      <c r="D52" s="3">
        <v>105</v>
      </c>
      <c r="E52" s="3">
        <v>615</v>
      </c>
      <c r="F52" s="3">
        <v>608</v>
      </c>
      <c r="G52" s="3">
        <v>650</v>
      </c>
      <c r="H52" s="3">
        <v>3366</v>
      </c>
      <c r="I52" s="3">
        <v>1005</v>
      </c>
      <c r="J52" s="3"/>
      <c r="K52" s="3"/>
      <c r="L52" s="48">
        <f t="shared" si="0"/>
        <v>0.60162601626016265</v>
      </c>
      <c r="M52" s="48">
        <f t="shared" si="1"/>
        <v>0.22764227642276422</v>
      </c>
      <c r="N52" s="48">
        <f t="shared" si="2"/>
        <v>0.17073170731707318</v>
      </c>
      <c r="P52" s="7">
        <f t="shared" si="6"/>
        <v>11</v>
      </c>
      <c r="R52">
        <f t="shared" si="4"/>
        <v>233</v>
      </c>
      <c r="S52">
        <f t="shared" si="5"/>
        <v>2911</v>
      </c>
    </row>
    <row r="53" spans="1:19">
      <c r="A53" s="134">
        <v>44371</v>
      </c>
      <c r="B53" s="3">
        <v>376</v>
      </c>
      <c r="C53" s="3">
        <v>144</v>
      </c>
      <c r="D53" s="3">
        <v>110</v>
      </c>
      <c r="E53" s="3">
        <v>630</v>
      </c>
      <c r="F53" s="3">
        <v>623</v>
      </c>
      <c r="G53" s="3">
        <v>665</v>
      </c>
      <c r="H53" s="3">
        <v>3383</v>
      </c>
      <c r="I53" s="3">
        <v>1012</v>
      </c>
      <c r="J53" s="3"/>
      <c r="K53" s="3"/>
      <c r="L53" s="48">
        <f t="shared" si="0"/>
        <v>0.59682539682539681</v>
      </c>
      <c r="M53" s="48">
        <f t="shared" si="1"/>
        <v>0.22857142857142856</v>
      </c>
      <c r="N53" s="48">
        <f t="shared" si="2"/>
        <v>0.17460317460317459</v>
      </c>
      <c r="P53" s="7">
        <f t="shared" si="6"/>
        <v>15</v>
      </c>
      <c r="R53">
        <f t="shared" si="4"/>
        <v>233</v>
      </c>
      <c r="S53">
        <f t="shared" si="5"/>
        <v>2911</v>
      </c>
    </row>
    <row r="54" spans="1:19">
      <c r="A54" s="134">
        <v>44374</v>
      </c>
      <c r="B54" s="3">
        <v>381</v>
      </c>
      <c r="C54" s="3">
        <v>145</v>
      </c>
      <c r="D54" s="3">
        <v>113</v>
      </c>
      <c r="E54" s="3">
        <v>639</v>
      </c>
      <c r="F54" s="3">
        <v>632</v>
      </c>
      <c r="G54" s="3">
        <v>674</v>
      </c>
      <c r="H54" s="3">
        <v>3435</v>
      </c>
      <c r="I54" s="3">
        <v>1017</v>
      </c>
      <c r="J54" s="3"/>
      <c r="K54" s="3"/>
      <c r="L54" s="48">
        <f t="shared" si="0"/>
        <v>0.59624413145539901</v>
      </c>
      <c r="M54" s="48">
        <f t="shared" si="1"/>
        <v>0.2269170579029734</v>
      </c>
      <c r="N54" s="48">
        <f t="shared" si="2"/>
        <v>0.17683881064162754</v>
      </c>
      <c r="P54" s="7">
        <f t="shared" si="6"/>
        <v>9</v>
      </c>
      <c r="R54">
        <f t="shared" si="4"/>
        <v>233</v>
      </c>
      <c r="S54">
        <f t="shared" si="5"/>
        <v>2911</v>
      </c>
    </row>
    <row r="55" spans="1:19">
      <c r="A55" s="134">
        <v>44375</v>
      </c>
      <c r="B55" s="3">
        <v>386</v>
      </c>
      <c r="C55" s="3">
        <v>148</v>
      </c>
      <c r="D55" s="3">
        <v>115</v>
      </c>
      <c r="E55" s="3">
        <v>649</v>
      </c>
      <c r="F55" s="3">
        <v>642</v>
      </c>
      <c r="G55" s="3">
        <v>684</v>
      </c>
      <c r="H55" s="3">
        <v>3453</v>
      </c>
      <c r="I55" s="3">
        <v>1018</v>
      </c>
      <c r="J55" s="3"/>
      <c r="K55" s="3"/>
      <c r="L55" s="48">
        <f t="shared" si="0"/>
        <v>0.59476117103235748</v>
      </c>
      <c r="M55" s="48">
        <f t="shared" si="1"/>
        <v>0.2280431432973806</v>
      </c>
      <c r="N55" s="48">
        <f t="shared" si="2"/>
        <v>0.17719568567026195</v>
      </c>
      <c r="P55" s="7">
        <f t="shared" si="6"/>
        <v>10</v>
      </c>
      <c r="R55">
        <f t="shared" si="4"/>
        <v>233</v>
      </c>
      <c r="S55">
        <f t="shared" si="5"/>
        <v>2911</v>
      </c>
    </row>
    <row r="56" spans="1:19">
      <c r="A56" s="134">
        <v>44376</v>
      </c>
      <c r="B56" s="3">
        <v>392</v>
      </c>
      <c r="C56" s="3">
        <v>151</v>
      </c>
      <c r="D56" s="3">
        <v>118</v>
      </c>
      <c r="E56" s="3">
        <v>661</v>
      </c>
      <c r="F56" s="3">
        <v>654</v>
      </c>
      <c r="G56" s="3">
        <v>697</v>
      </c>
      <c r="H56" s="3">
        <v>3462</v>
      </c>
      <c r="I56" s="3">
        <v>1020</v>
      </c>
      <c r="J56" s="3"/>
      <c r="K56" s="3"/>
      <c r="L56" s="48">
        <f t="shared" si="0"/>
        <v>0.59304084720121031</v>
      </c>
      <c r="M56" s="48">
        <f t="shared" si="1"/>
        <v>0.22844175491679275</v>
      </c>
      <c r="N56" s="48">
        <f t="shared" si="2"/>
        <v>0.17851739788199697</v>
      </c>
      <c r="P56" s="7">
        <f t="shared" si="6"/>
        <v>13</v>
      </c>
      <c r="R56">
        <f t="shared" si="4"/>
        <v>233</v>
      </c>
      <c r="S56">
        <f t="shared" si="5"/>
        <v>2911</v>
      </c>
    </row>
    <row r="57" spans="1:19">
      <c r="A57" s="134">
        <v>44378</v>
      </c>
      <c r="B57" s="3">
        <v>395</v>
      </c>
      <c r="C57" s="3">
        <v>155</v>
      </c>
      <c r="D57" s="3">
        <v>119</v>
      </c>
      <c r="E57" s="3">
        <v>669</v>
      </c>
      <c r="F57" s="3">
        <v>662</v>
      </c>
      <c r="G57" s="3">
        <v>705</v>
      </c>
      <c r="H57" s="3">
        <v>3490</v>
      </c>
      <c r="I57" s="3">
        <v>1026</v>
      </c>
      <c r="J57" s="3">
        <v>4432975</v>
      </c>
      <c r="K57" s="3">
        <f>J57/G57</f>
        <v>6287.9078014184397</v>
      </c>
      <c r="L57" s="48">
        <f t="shared" si="0"/>
        <v>0.59043348281016439</v>
      </c>
      <c r="M57" s="48">
        <f t="shared" si="1"/>
        <v>0.23168908819133036</v>
      </c>
      <c r="N57" s="48">
        <f t="shared" si="2"/>
        <v>0.17787742899850523</v>
      </c>
      <c r="O57" s="7">
        <f>$O$128-J57</f>
        <v>-4432975</v>
      </c>
      <c r="P57" s="7">
        <f t="shared" si="6"/>
        <v>8</v>
      </c>
      <c r="Q57" s="19"/>
      <c r="R57">
        <f t="shared" si="4"/>
        <v>233</v>
      </c>
      <c r="S57">
        <f t="shared" si="5"/>
        <v>2911</v>
      </c>
    </row>
    <row r="58" spans="1:19">
      <c r="A58" s="134">
        <v>44381</v>
      </c>
      <c r="B58" s="3">
        <v>399</v>
      </c>
      <c r="C58" s="3">
        <v>157</v>
      </c>
      <c r="D58" s="3">
        <v>122</v>
      </c>
      <c r="E58" s="3">
        <v>678</v>
      </c>
      <c r="F58" s="3">
        <v>671</v>
      </c>
      <c r="G58" s="3">
        <v>714</v>
      </c>
      <c r="H58" s="3">
        <v>3500</v>
      </c>
      <c r="I58" s="3">
        <v>1036</v>
      </c>
      <c r="J58" s="3"/>
      <c r="K58" s="3"/>
      <c r="L58" s="48">
        <f t="shared" si="0"/>
        <v>0.58849557522123896</v>
      </c>
      <c r="M58" s="48">
        <f t="shared" si="1"/>
        <v>0.23156342182890854</v>
      </c>
      <c r="N58" s="48">
        <f t="shared" si="2"/>
        <v>0.17994100294985252</v>
      </c>
      <c r="P58" s="7">
        <f t="shared" si="6"/>
        <v>9</v>
      </c>
      <c r="R58">
        <f t="shared" si="4"/>
        <v>233</v>
      </c>
      <c r="S58">
        <f t="shared" si="5"/>
        <v>2911</v>
      </c>
    </row>
    <row r="59" spans="1:19">
      <c r="A59" s="134">
        <v>44382</v>
      </c>
      <c r="B59" s="3">
        <v>410</v>
      </c>
      <c r="C59" s="3">
        <v>163</v>
      </c>
      <c r="D59" s="3">
        <v>126</v>
      </c>
      <c r="E59" s="3">
        <v>699</v>
      </c>
      <c r="F59" s="3">
        <v>692</v>
      </c>
      <c r="G59" s="3">
        <v>735</v>
      </c>
      <c r="H59" s="3">
        <v>3510</v>
      </c>
      <c r="I59" s="3">
        <v>1039</v>
      </c>
      <c r="J59" s="3"/>
      <c r="K59" s="3"/>
      <c r="L59" s="48">
        <f t="shared" si="0"/>
        <v>0.58655221745350505</v>
      </c>
      <c r="M59" s="48">
        <f t="shared" si="1"/>
        <v>0.23319027181688126</v>
      </c>
      <c r="N59" s="48">
        <f t="shared" si="2"/>
        <v>0.18025751072961374</v>
      </c>
      <c r="P59" s="7">
        <f t="shared" si="6"/>
        <v>21</v>
      </c>
      <c r="R59">
        <f t="shared" si="4"/>
        <v>233</v>
      </c>
      <c r="S59">
        <f t="shared" si="5"/>
        <v>2911</v>
      </c>
    </row>
    <row r="60" spans="1:19">
      <c r="A60" s="134">
        <v>44384</v>
      </c>
      <c r="B60" s="3">
        <v>417</v>
      </c>
      <c r="C60" s="3">
        <v>173</v>
      </c>
      <c r="D60" s="3">
        <v>132</v>
      </c>
      <c r="E60" s="3">
        <v>722</v>
      </c>
      <c r="F60" s="3">
        <v>715</v>
      </c>
      <c r="G60" s="3">
        <v>762</v>
      </c>
      <c r="H60" s="3">
        <v>3527</v>
      </c>
      <c r="I60" s="3">
        <v>1049</v>
      </c>
      <c r="J60" s="3"/>
      <c r="K60" s="3"/>
      <c r="L60" s="48">
        <f t="shared" si="0"/>
        <v>0.57756232686980613</v>
      </c>
      <c r="M60" s="48">
        <f t="shared" si="1"/>
        <v>0.23961218836565096</v>
      </c>
      <c r="N60" s="48">
        <f t="shared" si="2"/>
        <v>0.18282548476454294</v>
      </c>
      <c r="P60" s="7">
        <f t="shared" si="6"/>
        <v>27</v>
      </c>
      <c r="R60">
        <f t="shared" si="4"/>
        <v>233</v>
      </c>
      <c r="S60">
        <f t="shared" si="5"/>
        <v>2911</v>
      </c>
    </row>
    <row r="61" spans="1:19">
      <c r="A61" s="134">
        <v>44385</v>
      </c>
      <c r="B61" s="3">
        <v>425</v>
      </c>
      <c r="C61" s="3">
        <v>178</v>
      </c>
      <c r="D61" s="3">
        <v>133</v>
      </c>
      <c r="E61" s="3">
        <v>736</v>
      </c>
      <c r="F61" s="3">
        <v>729</v>
      </c>
      <c r="G61" s="3">
        <v>776</v>
      </c>
      <c r="H61" s="3">
        <v>3538</v>
      </c>
      <c r="I61" s="3">
        <v>1050</v>
      </c>
      <c r="J61" s="3"/>
      <c r="K61" s="3"/>
      <c r="L61" s="48">
        <f t="shared" si="0"/>
        <v>0.57744565217391308</v>
      </c>
      <c r="M61" s="48">
        <f t="shared" si="1"/>
        <v>0.24184782608695651</v>
      </c>
      <c r="N61" s="48">
        <f t="shared" si="2"/>
        <v>0.18070652173913043</v>
      </c>
      <c r="P61" s="7">
        <f t="shared" si="6"/>
        <v>14</v>
      </c>
      <c r="R61">
        <f t="shared" si="4"/>
        <v>233</v>
      </c>
      <c r="S61">
        <f t="shared" si="5"/>
        <v>2911</v>
      </c>
    </row>
    <row r="62" spans="1:19">
      <c r="A62" s="134">
        <v>44388</v>
      </c>
      <c r="B62" s="3">
        <v>437</v>
      </c>
      <c r="C62" s="3">
        <v>181</v>
      </c>
      <c r="D62" s="3">
        <v>135</v>
      </c>
      <c r="E62" s="3">
        <v>753</v>
      </c>
      <c r="F62" s="3">
        <v>746</v>
      </c>
      <c r="G62" s="3">
        <v>793</v>
      </c>
      <c r="H62" s="3">
        <v>3577</v>
      </c>
      <c r="I62" s="3">
        <v>1055</v>
      </c>
      <c r="J62" s="3"/>
      <c r="K62" s="3"/>
      <c r="L62" s="48">
        <f t="shared" si="0"/>
        <v>0.58034528552456843</v>
      </c>
      <c r="M62" s="48">
        <f t="shared" si="1"/>
        <v>0.2403718459495352</v>
      </c>
      <c r="N62" s="48">
        <f t="shared" si="2"/>
        <v>0.17928286852589642</v>
      </c>
      <c r="P62" s="7">
        <f t="shared" si="6"/>
        <v>17</v>
      </c>
      <c r="R62">
        <f t="shared" si="4"/>
        <v>233</v>
      </c>
      <c r="S62">
        <f t="shared" si="5"/>
        <v>2911</v>
      </c>
    </row>
    <row r="63" spans="1:19">
      <c r="A63" s="134">
        <v>44389</v>
      </c>
      <c r="B63" s="3">
        <v>451</v>
      </c>
      <c r="C63" s="3">
        <v>189</v>
      </c>
      <c r="D63" s="3">
        <v>138</v>
      </c>
      <c r="E63" s="3">
        <v>778</v>
      </c>
      <c r="F63" s="3">
        <v>769</v>
      </c>
      <c r="G63" s="3">
        <v>819</v>
      </c>
      <c r="H63" s="3">
        <v>3604</v>
      </c>
      <c r="I63" s="3">
        <v>1058</v>
      </c>
      <c r="J63" s="3"/>
      <c r="K63" s="3"/>
      <c r="L63" s="48">
        <f t="shared" si="0"/>
        <v>0.57969151670951158</v>
      </c>
      <c r="M63" s="48">
        <f t="shared" si="1"/>
        <v>0.24293059125964012</v>
      </c>
      <c r="N63" s="48">
        <f t="shared" si="2"/>
        <v>0.17737789203084833</v>
      </c>
      <c r="P63" s="7">
        <f t="shared" si="6"/>
        <v>26</v>
      </c>
      <c r="R63">
        <f t="shared" si="4"/>
        <v>233</v>
      </c>
      <c r="S63">
        <f t="shared" si="5"/>
        <v>2911</v>
      </c>
    </row>
    <row r="64" spans="1:19">
      <c r="A64" s="134">
        <v>44390</v>
      </c>
      <c r="B64" s="3">
        <v>451</v>
      </c>
      <c r="C64" s="3">
        <v>190</v>
      </c>
      <c r="D64" s="3">
        <v>138</v>
      </c>
      <c r="E64" s="3">
        <v>779</v>
      </c>
      <c r="F64" s="3">
        <v>770</v>
      </c>
      <c r="G64" s="3">
        <v>820</v>
      </c>
      <c r="H64" s="3">
        <v>3618</v>
      </c>
      <c r="I64" s="3">
        <v>1064</v>
      </c>
      <c r="J64" s="3"/>
      <c r="K64" s="3"/>
      <c r="L64" s="48">
        <f t="shared" si="0"/>
        <v>0.57894736842105265</v>
      </c>
      <c r="M64" s="48">
        <f t="shared" si="1"/>
        <v>0.24390243902439024</v>
      </c>
      <c r="N64" s="48">
        <f t="shared" si="2"/>
        <v>0.17715019255455713</v>
      </c>
      <c r="P64" s="7">
        <f t="shared" si="6"/>
        <v>1</v>
      </c>
      <c r="R64">
        <f t="shared" si="4"/>
        <v>233</v>
      </c>
      <c r="S64">
        <f t="shared" si="5"/>
        <v>2911</v>
      </c>
    </row>
    <row r="65" spans="1:19">
      <c r="A65" s="134">
        <v>44391</v>
      </c>
      <c r="B65" s="3">
        <v>460</v>
      </c>
      <c r="C65" s="3">
        <v>194</v>
      </c>
      <c r="D65" s="3">
        <v>140</v>
      </c>
      <c r="E65" s="3">
        <v>794</v>
      </c>
      <c r="F65" s="3">
        <v>784</v>
      </c>
      <c r="G65" s="3">
        <v>837</v>
      </c>
      <c r="H65" s="3">
        <v>3622</v>
      </c>
      <c r="I65" s="3">
        <v>1066</v>
      </c>
      <c r="J65" s="3"/>
      <c r="K65" s="3"/>
      <c r="L65" s="48">
        <f t="shared" si="0"/>
        <v>0.57934508816120911</v>
      </c>
      <c r="M65" s="48">
        <f t="shared" si="1"/>
        <v>0.24433249370277077</v>
      </c>
      <c r="N65" s="48">
        <f t="shared" si="2"/>
        <v>0.17632241813602015</v>
      </c>
      <c r="P65" s="7">
        <f t="shared" si="6"/>
        <v>17</v>
      </c>
      <c r="R65">
        <f t="shared" si="4"/>
        <v>233</v>
      </c>
      <c r="S65">
        <f t="shared" si="5"/>
        <v>2911</v>
      </c>
    </row>
    <row r="66" spans="1:19">
      <c r="A66" s="134">
        <v>44392</v>
      </c>
      <c r="B66" s="3">
        <v>462</v>
      </c>
      <c r="C66" s="3">
        <v>196</v>
      </c>
      <c r="D66" s="3">
        <v>140</v>
      </c>
      <c r="E66" s="3">
        <v>798</v>
      </c>
      <c r="F66" s="3">
        <v>788</v>
      </c>
      <c r="G66" s="3">
        <v>841</v>
      </c>
      <c r="H66" s="3">
        <v>3634</v>
      </c>
      <c r="I66" s="3">
        <v>1068</v>
      </c>
      <c r="J66" s="3"/>
      <c r="K66" s="3"/>
      <c r="L66" s="48">
        <f t="shared" si="0"/>
        <v>0.57894736842105265</v>
      </c>
      <c r="M66" s="48">
        <f t="shared" si="1"/>
        <v>0.24561403508771928</v>
      </c>
      <c r="N66" s="48">
        <f t="shared" si="2"/>
        <v>0.17543859649122806</v>
      </c>
      <c r="P66" s="7">
        <f t="shared" si="6"/>
        <v>4</v>
      </c>
      <c r="R66">
        <f t="shared" si="4"/>
        <v>233</v>
      </c>
      <c r="S66">
        <f t="shared" si="5"/>
        <v>2911</v>
      </c>
    </row>
    <row r="67" spans="1:19">
      <c r="A67" s="134">
        <v>44395</v>
      </c>
      <c r="B67" s="3">
        <v>462</v>
      </c>
      <c r="C67" s="3">
        <v>196</v>
      </c>
      <c r="D67" s="3">
        <v>140</v>
      </c>
      <c r="E67" s="3">
        <v>799</v>
      </c>
      <c r="F67" s="3">
        <v>789</v>
      </c>
      <c r="G67" s="3">
        <v>841</v>
      </c>
      <c r="H67" s="3">
        <v>3651</v>
      </c>
      <c r="I67" s="3">
        <v>1077</v>
      </c>
      <c r="J67" s="3"/>
      <c r="K67" s="3"/>
      <c r="L67" s="48">
        <f t="shared" ref="L67:L74" si="7">B67/E67</f>
        <v>0.57822277847309134</v>
      </c>
      <c r="M67" s="48">
        <f t="shared" ref="M67:M74" si="8">C67/E67</f>
        <v>0.24530663329161451</v>
      </c>
      <c r="N67" s="48">
        <f t="shared" ref="N67:N74" si="9">D67/E67</f>
        <v>0.17521902377972465</v>
      </c>
      <c r="P67" s="7">
        <f t="shared" ref="P67:P98" si="10">G67-G66</f>
        <v>0</v>
      </c>
      <c r="R67">
        <f t="shared" si="4"/>
        <v>233</v>
      </c>
      <c r="S67">
        <f t="shared" si="5"/>
        <v>2911</v>
      </c>
    </row>
    <row r="68" spans="1:19">
      <c r="A68" s="134">
        <v>44396</v>
      </c>
      <c r="B68" s="3">
        <v>483</v>
      </c>
      <c r="C68" s="3">
        <v>202</v>
      </c>
      <c r="D68" s="3">
        <v>145</v>
      </c>
      <c r="E68" s="3">
        <v>830</v>
      </c>
      <c r="F68" s="3">
        <v>817</v>
      </c>
      <c r="G68" s="3">
        <v>875</v>
      </c>
      <c r="H68" s="3">
        <v>3661</v>
      </c>
      <c r="I68" s="3">
        <v>1077</v>
      </c>
      <c r="J68" s="3"/>
      <c r="K68" s="3"/>
      <c r="L68" s="48">
        <f t="shared" si="7"/>
        <v>0.58192771084337347</v>
      </c>
      <c r="M68" s="48">
        <f t="shared" si="8"/>
        <v>0.2433734939759036</v>
      </c>
      <c r="N68" s="48">
        <f t="shared" si="9"/>
        <v>0.1746987951807229</v>
      </c>
      <c r="P68" s="7">
        <f t="shared" si="10"/>
        <v>34</v>
      </c>
      <c r="R68">
        <f t="shared" ref="R68:R105" si="11">R67</f>
        <v>233</v>
      </c>
      <c r="S68">
        <f t="shared" ref="S68:S105" si="12">S67</f>
        <v>2911</v>
      </c>
    </row>
    <row r="69" spans="1:19">
      <c r="A69" s="134">
        <v>44397</v>
      </c>
      <c r="B69" s="3">
        <v>484</v>
      </c>
      <c r="C69" s="3">
        <v>202</v>
      </c>
      <c r="D69" s="3">
        <v>145</v>
      </c>
      <c r="E69" s="3">
        <v>831</v>
      </c>
      <c r="F69" s="3">
        <v>818</v>
      </c>
      <c r="G69" s="3">
        <v>876</v>
      </c>
      <c r="H69" s="3">
        <v>3674</v>
      </c>
      <c r="I69" s="3">
        <v>1078</v>
      </c>
      <c r="J69" s="3"/>
      <c r="K69" s="3"/>
      <c r="L69" s="48">
        <f t="shared" si="7"/>
        <v>0.58243080625752108</v>
      </c>
      <c r="M69" s="48">
        <f t="shared" si="8"/>
        <v>0.2430806257521059</v>
      </c>
      <c r="N69" s="48">
        <f t="shared" si="9"/>
        <v>0.17448856799037304</v>
      </c>
      <c r="P69" s="7">
        <f t="shared" si="10"/>
        <v>1</v>
      </c>
      <c r="R69">
        <f t="shared" si="11"/>
        <v>233</v>
      </c>
      <c r="S69">
        <f t="shared" si="12"/>
        <v>2911</v>
      </c>
    </row>
    <row r="70" spans="1:19">
      <c r="A70" s="134">
        <v>44398</v>
      </c>
      <c r="B70" s="3">
        <v>491</v>
      </c>
      <c r="C70" s="3">
        <v>208</v>
      </c>
      <c r="D70" s="3">
        <v>147</v>
      </c>
      <c r="E70" s="3">
        <v>846</v>
      </c>
      <c r="F70" s="3">
        <v>833</v>
      </c>
      <c r="G70" s="3">
        <v>891</v>
      </c>
      <c r="H70" s="3">
        <v>3682</v>
      </c>
      <c r="I70" s="3">
        <v>1081</v>
      </c>
      <c r="J70" s="3"/>
      <c r="K70" s="3"/>
      <c r="L70" s="48">
        <f t="shared" si="7"/>
        <v>0.58037825059101655</v>
      </c>
      <c r="M70" s="48">
        <f t="shared" si="8"/>
        <v>0.2458628841607565</v>
      </c>
      <c r="N70" s="48">
        <f t="shared" si="9"/>
        <v>0.17375886524822695</v>
      </c>
      <c r="P70" s="7">
        <f t="shared" si="10"/>
        <v>15</v>
      </c>
      <c r="R70">
        <f t="shared" si="11"/>
        <v>233</v>
      </c>
      <c r="S70">
        <f t="shared" si="12"/>
        <v>2911</v>
      </c>
    </row>
    <row r="71" spans="1:19">
      <c r="A71" s="134">
        <v>44399</v>
      </c>
      <c r="B71" s="3">
        <v>506</v>
      </c>
      <c r="C71" s="3">
        <v>215</v>
      </c>
      <c r="D71" s="3">
        <v>150</v>
      </c>
      <c r="E71" s="3">
        <v>871</v>
      </c>
      <c r="F71" s="3">
        <v>858</v>
      </c>
      <c r="G71" s="3">
        <v>916</v>
      </c>
      <c r="H71" s="3">
        <v>3695</v>
      </c>
      <c r="I71" s="3">
        <v>1086</v>
      </c>
      <c r="J71" s="3"/>
      <c r="K71" s="3"/>
      <c r="L71" s="48">
        <f t="shared" si="7"/>
        <v>0.58094144661308844</v>
      </c>
      <c r="M71" s="48">
        <f t="shared" si="8"/>
        <v>0.2468427095292767</v>
      </c>
      <c r="N71" s="48">
        <f t="shared" si="9"/>
        <v>0.17221584385763491</v>
      </c>
      <c r="P71" s="7">
        <f t="shared" si="10"/>
        <v>25</v>
      </c>
      <c r="R71">
        <f t="shared" si="11"/>
        <v>233</v>
      </c>
      <c r="S71">
        <f t="shared" si="12"/>
        <v>2911</v>
      </c>
    </row>
    <row r="72" spans="1:19">
      <c r="A72" s="134">
        <v>44402</v>
      </c>
      <c r="B72" s="3">
        <v>517</v>
      </c>
      <c r="C72" s="3">
        <v>218</v>
      </c>
      <c r="D72" s="3">
        <v>151</v>
      </c>
      <c r="E72" s="3">
        <v>886</v>
      </c>
      <c r="F72" s="3">
        <v>872</v>
      </c>
      <c r="G72" s="3">
        <v>931</v>
      </c>
      <c r="H72" s="3">
        <v>3702</v>
      </c>
      <c r="I72" s="3">
        <v>1092</v>
      </c>
      <c r="J72" s="3"/>
      <c r="K72" s="3"/>
      <c r="L72" s="48">
        <f t="shared" si="7"/>
        <v>0.58352144469525957</v>
      </c>
      <c r="M72" s="48">
        <f t="shared" si="8"/>
        <v>0.24604966139954854</v>
      </c>
      <c r="N72" s="48">
        <f t="shared" si="9"/>
        <v>0.17042889390519186</v>
      </c>
      <c r="P72" s="7">
        <f t="shared" si="10"/>
        <v>15</v>
      </c>
      <c r="R72">
        <f t="shared" si="11"/>
        <v>233</v>
      </c>
      <c r="S72">
        <f t="shared" si="12"/>
        <v>2911</v>
      </c>
    </row>
    <row r="73" spans="1:19">
      <c r="A73" s="134">
        <v>44403</v>
      </c>
      <c r="B73" s="3">
        <v>525</v>
      </c>
      <c r="C73" s="3">
        <v>219</v>
      </c>
      <c r="D73" s="3">
        <v>152</v>
      </c>
      <c r="E73" s="3">
        <v>896</v>
      </c>
      <c r="F73" s="3">
        <v>882</v>
      </c>
      <c r="G73" s="3">
        <v>942</v>
      </c>
      <c r="H73" s="3">
        <v>3714</v>
      </c>
      <c r="I73" s="3">
        <v>1095</v>
      </c>
      <c r="J73" s="3"/>
      <c r="K73" s="3"/>
      <c r="L73" s="48">
        <f t="shared" si="7"/>
        <v>0.5859375</v>
      </c>
      <c r="M73" s="48">
        <f t="shared" si="8"/>
        <v>0.24441964285714285</v>
      </c>
      <c r="N73" s="48">
        <f t="shared" si="9"/>
        <v>0.16964285714285715</v>
      </c>
      <c r="P73" s="7">
        <f t="shared" si="10"/>
        <v>11</v>
      </c>
      <c r="R73">
        <f t="shared" si="11"/>
        <v>233</v>
      </c>
      <c r="S73">
        <f t="shared" si="12"/>
        <v>2911</v>
      </c>
    </row>
    <row r="74" spans="1:19">
      <c r="A74" s="134">
        <v>44404</v>
      </c>
      <c r="B74" s="3">
        <v>525</v>
      </c>
      <c r="C74" s="3">
        <v>219</v>
      </c>
      <c r="D74" s="3">
        <v>152</v>
      </c>
      <c r="E74" s="3">
        <v>896</v>
      </c>
      <c r="F74" s="3">
        <v>882</v>
      </c>
      <c r="G74" s="3">
        <v>942</v>
      </c>
      <c r="H74" s="3">
        <v>3720</v>
      </c>
      <c r="I74" s="3">
        <v>1099</v>
      </c>
      <c r="J74" s="3">
        <v>5260033</v>
      </c>
      <c r="K74" s="3">
        <f>J74/G74</f>
        <v>5583.8991507431001</v>
      </c>
      <c r="L74" s="48">
        <f t="shared" si="7"/>
        <v>0.5859375</v>
      </c>
      <c r="M74" s="48">
        <f t="shared" si="8"/>
        <v>0.24441964285714285</v>
      </c>
      <c r="N74" s="48">
        <f t="shared" si="9"/>
        <v>0.16964285714285715</v>
      </c>
      <c r="O74" s="7"/>
      <c r="P74" s="7">
        <f t="shared" si="10"/>
        <v>0</v>
      </c>
      <c r="Q74" s="19"/>
      <c r="R74">
        <f t="shared" si="11"/>
        <v>233</v>
      </c>
      <c r="S74">
        <f t="shared" si="12"/>
        <v>2911</v>
      </c>
    </row>
    <row r="75" spans="1:19">
      <c r="A75" s="134">
        <v>44405</v>
      </c>
      <c r="B75" s="3">
        <v>532</v>
      </c>
      <c r="C75" s="3">
        <v>220</v>
      </c>
      <c r="D75" s="3">
        <v>153</v>
      </c>
      <c r="E75" s="3">
        <v>905</v>
      </c>
      <c r="F75" s="3">
        <v>891</v>
      </c>
      <c r="G75" s="3">
        <v>951</v>
      </c>
      <c r="H75" s="3">
        <v>3725</v>
      </c>
      <c r="I75" s="3">
        <v>1101</v>
      </c>
      <c r="J75" s="3"/>
      <c r="K75" s="3"/>
      <c r="L75" s="48">
        <f t="shared" ref="L75" si="13">B75/E75</f>
        <v>0.5878453038674033</v>
      </c>
      <c r="M75" s="48">
        <f t="shared" ref="M75" si="14">C75/E75</f>
        <v>0.24309392265193369</v>
      </c>
      <c r="N75" s="48">
        <f t="shared" ref="N75" si="15">D75/E75</f>
        <v>0.16906077348066298</v>
      </c>
      <c r="P75" s="7">
        <f t="shared" si="10"/>
        <v>9</v>
      </c>
      <c r="R75">
        <f t="shared" si="11"/>
        <v>233</v>
      </c>
      <c r="S75">
        <f t="shared" si="12"/>
        <v>2911</v>
      </c>
    </row>
    <row r="76" spans="1:19">
      <c r="A76" s="134">
        <v>44406</v>
      </c>
      <c r="B76" s="3">
        <v>552</v>
      </c>
      <c r="C76" s="3">
        <v>225</v>
      </c>
      <c r="D76" s="3">
        <v>158</v>
      </c>
      <c r="E76" s="3">
        <v>935</v>
      </c>
      <c r="F76" s="3">
        <v>920</v>
      </c>
      <c r="G76" s="3">
        <v>983</v>
      </c>
      <c r="H76" s="3">
        <v>3732</v>
      </c>
      <c r="I76" s="3">
        <v>1104</v>
      </c>
      <c r="J76" s="3"/>
      <c r="K76" s="3"/>
      <c r="L76" s="48">
        <f t="shared" ref="L76" si="16">B76/E76</f>
        <v>0.5903743315508021</v>
      </c>
      <c r="M76" s="48">
        <f t="shared" ref="M76" si="17">C76/E76</f>
        <v>0.24064171122994651</v>
      </c>
      <c r="N76" s="48">
        <f t="shared" ref="N76" si="18">D76/E76</f>
        <v>0.16898395721925133</v>
      </c>
      <c r="P76" s="7">
        <f t="shared" si="10"/>
        <v>32</v>
      </c>
      <c r="R76">
        <f t="shared" si="11"/>
        <v>233</v>
      </c>
      <c r="S76">
        <f t="shared" si="12"/>
        <v>2911</v>
      </c>
    </row>
    <row r="77" spans="1:19">
      <c r="A77" s="134">
        <v>44410</v>
      </c>
      <c r="B77" s="3">
        <v>568</v>
      </c>
      <c r="C77" s="3">
        <v>228</v>
      </c>
      <c r="D77" s="3">
        <v>160</v>
      </c>
      <c r="E77" s="3">
        <v>956</v>
      </c>
      <c r="F77" s="3">
        <v>941</v>
      </c>
      <c r="G77" s="3">
        <v>1005</v>
      </c>
      <c r="H77" s="3">
        <v>3743</v>
      </c>
      <c r="I77" s="3">
        <v>1113</v>
      </c>
      <c r="J77" s="3"/>
      <c r="K77" s="3"/>
      <c r="L77" s="48">
        <f t="shared" ref="L77:L85" si="19">B77/E77</f>
        <v>0.59414225941422594</v>
      </c>
      <c r="M77" s="48">
        <f t="shared" ref="M77:M85" si="20">C77/E77</f>
        <v>0.2384937238493724</v>
      </c>
      <c r="N77" s="48">
        <f t="shared" ref="N77:N85" si="21">D77/E77</f>
        <v>0.16736401673640167</v>
      </c>
      <c r="P77" s="7">
        <f t="shared" si="10"/>
        <v>22</v>
      </c>
      <c r="R77">
        <f t="shared" si="11"/>
        <v>233</v>
      </c>
      <c r="S77">
        <f t="shared" si="12"/>
        <v>2911</v>
      </c>
    </row>
    <row r="78" spans="1:19">
      <c r="A78" s="134">
        <v>44411</v>
      </c>
      <c r="B78" s="3">
        <v>568</v>
      </c>
      <c r="C78" s="3">
        <v>229</v>
      </c>
      <c r="D78" s="3">
        <v>160</v>
      </c>
      <c r="E78" s="3">
        <v>957</v>
      </c>
      <c r="F78" s="3">
        <v>942</v>
      </c>
      <c r="G78" s="3">
        <v>1006</v>
      </c>
      <c r="H78" s="3">
        <v>3748</v>
      </c>
      <c r="I78" s="3">
        <v>1113</v>
      </c>
      <c r="J78" s="3"/>
      <c r="K78" s="3"/>
      <c r="L78" s="48">
        <f t="shared" si="19"/>
        <v>0.59352142110762796</v>
      </c>
      <c r="M78" s="48">
        <f t="shared" si="20"/>
        <v>0.2392894461859979</v>
      </c>
      <c r="N78" s="48">
        <f t="shared" si="21"/>
        <v>0.16718913270637409</v>
      </c>
      <c r="P78" s="7">
        <f t="shared" si="10"/>
        <v>1</v>
      </c>
      <c r="R78">
        <f t="shared" si="11"/>
        <v>233</v>
      </c>
      <c r="S78">
        <f t="shared" si="12"/>
        <v>2911</v>
      </c>
    </row>
    <row r="79" spans="1:19">
      <c r="A79" s="134">
        <v>44412</v>
      </c>
      <c r="B79" s="3">
        <v>577</v>
      </c>
      <c r="C79" s="3">
        <v>233</v>
      </c>
      <c r="D79" s="3">
        <v>160</v>
      </c>
      <c r="E79" s="3">
        <v>970</v>
      </c>
      <c r="F79" s="3">
        <v>955</v>
      </c>
      <c r="G79" s="3">
        <v>1019</v>
      </c>
      <c r="H79" s="3">
        <v>3750</v>
      </c>
      <c r="I79" s="3">
        <v>1118</v>
      </c>
      <c r="J79" s="3"/>
      <c r="K79" s="3"/>
      <c r="L79" s="48">
        <f t="shared" si="19"/>
        <v>0.59484536082474226</v>
      </c>
      <c r="M79" s="48">
        <f t="shared" si="20"/>
        <v>0.24020618556701032</v>
      </c>
      <c r="N79" s="48">
        <f t="shared" si="21"/>
        <v>0.16494845360824742</v>
      </c>
      <c r="P79" s="7">
        <f t="shared" si="10"/>
        <v>13</v>
      </c>
      <c r="R79">
        <f t="shared" si="11"/>
        <v>233</v>
      </c>
      <c r="S79">
        <f t="shared" si="12"/>
        <v>2911</v>
      </c>
    </row>
    <row r="80" spans="1:19">
      <c r="A80" s="134">
        <v>44413</v>
      </c>
      <c r="B80" s="3">
        <v>579</v>
      </c>
      <c r="C80" s="3">
        <v>236</v>
      </c>
      <c r="D80" s="3">
        <v>160</v>
      </c>
      <c r="E80" s="3">
        <v>975</v>
      </c>
      <c r="F80" s="3">
        <v>959</v>
      </c>
      <c r="G80" s="3">
        <v>1024</v>
      </c>
      <c r="H80" s="3">
        <v>3755</v>
      </c>
      <c r="I80" s="3">
        <v>1119</v>
      </c>
      <c r="J80" s="3"/>
      <c r="K80" s="3"/>
      <c r="L80" s="48">
        <f t="shared" si="19"/>
        <v>0.5938461538461538</v>
      </c>
      <c r="M80" s="48">
        <f t="shared" si="20"/>
        <v>0.24205128205128204</v>
      </c>
      <c r="N80" s="48">
        <f t="shared" si="21"/>
        <v>0.1641025641025641</v>
      </c>
      <c r="P80" s="7">
        <f t="shared" si="10"/>
        <v>5</v>
      </c>
      <c r="R80">
        <f t="shared" si="11"/>
        <v>233</v>
      </c>
      <c r="S80">
        <f t="shared" si="12"/>
        <v>2911</v>
      </c>
    </row>
    <row r="81" spans="1:19">
      <c r="A81" s="134">
        <v>44416</v>
      </c>
      <c r="B81" s="3">
        <v>621</v>
      </c>
      <c r="C81" s="3">
        <v>252</v>
      </c>
      <c r="D81" s="3">
        <v>164</v>
      </c>
      <c r="E81" s="3">
        <v>1037</v>
      </c>
      <c r="F81" s="3">
        <v>1021</v>
      </c>
      <c r="G81" s="3">
        <v>1086</v>
      </c>
      <c r="H81" s="3">
        <v>3759</v>
      </c>
      <c r="I81" s="3">
        <v>1124</v>
      </c>
      <c r="J81" s="3"/>
      <c r="K81" s="3"/>
      <c r="L81" s="48">
        <f t="shared" si="19"/>
        <v>0.59884281581485055</v>
      </c>
      <c r="M81" s="48">
        <f t="shared" si="20"/>
        <v>0.24300867888138863</v>
      </c>
      <c r="N81" s="48">
        <f t="shared" si="21"/>
        <v>0.15814850530376084</v>
      </c>
      <c r="P81" s="7">
        <f t="shared" si="10"/>
        <v>62</v>
      </c>
      <c r="R81">
        <f t="shared" si="11"/>
        <v>233</v>
      </c>
      <c r="S81">
        <f t="shared" si="12"/>
        <v>2911</v>
      </c>
    </row>
    <row r="82" spans="1:19">
      <c r="A82" s="134">
        <v>44417</v>
      </c>
      <c r="B82" s="3">
        <v>622</v>
      </c>
      <c r="C82" s="3">
        <v>253</v>
      </c>
      <c r="D82" s="3">
        <v>164</v>
      </c>
      <c r="E82" s="3">
        <v>1039</v>
      </c>
      <c r="F82" s="3">
        <v>1023</v>
      </c>
      <c r="G82" s="3">
        <v>1088</v>
      </c>
      <c r="H82" s="3">
        <v>3762</v>
      </c>
      <c r="I82" s="3">
        <v>1128</v>
      </c>
      <c r="J82" s="3"/>
      <c r="K82" s="3"/>
      <c r="L82" s="48">
        <f t="shared" si="19"/>
        <v>0.59865255052935518</v>
      </c>
      <c r="M82" s="48">
        <f t="shared" si="20"/>
        <v>0.24350336862367661</v>
      </c>
      <c r="N82" s="48">
        <f t="shared" si="21"/>
        <v>0.15784408084696824</v>
      </c>
      <c r="P82" s="7">
        <f t="shared" si="10"/>
        <v>2</v>
      </c>
      <c r="R82">
        <f t="shared" si="11"/>
        <v>233</v>
      </c>
      <c r="S82">
        <f t="shared" si="12"/>
        <v>2911</v>
      </c>
    </row>
    <row r="83" spans="1:19">
      <c r="A83" s="134">
        <v>44418</v>
      </c>
      <c r="B83" s="3">
        <v>635</v>
      </c>
      <c r="C83" s="3">
        <v>263</v>
      </c>
      <c r="D83" s="3">
        <v>167</v>
      </c>
      <c r="E83" s="3">
        <v>1065</v>
      </c>
      <c r="F83" s="3">
        <v>1048</v>
      </c>
      <c r="G83" s="3">
        <v>1114</v>
      </c>
      <c r="H83" s="3">
        <v>3762</v>
      </c>
      <c r="I83" s="3">
        <v>1129</v>
      </c>
      <c r="J83" s="3"/>
      <c r="K83" s="3"/>
      <c r="L83" s="48">
        <f t="shared" si="19"/>
        <v>0.59624413145539901</v>
      </c>
      <c r="M83" s="48">
        <f t="shared" si="20"/>
        <v>0.24694835680751173</v>
      </c>
      <c r="N83" s="48">
        <f t="shared" si="21"/>
        <v>0.15680751173708921</v>
      </c>
      <c r="P83" s="7">
        <f t="shared" si="10"/>
        <v>26</v>
      </c>
      <c r="R83">
        <f t="shared" si="11"/>
        <v>233</v>
      </c>
      <c r="S83">
        <f t="shared" si="12"/>
        <v>2911</v>
      </c>
    </row>
    <row r="84" spans="1:19">
      <c r="A84" s="134">
        <v>44419</v>
      </c>
      <c r="B84" s="3">
        <v>656</v>
      </c>
      <c r="C84" s="3">
        <v>273</v>
      </c>
      <c r="D84" s="3">
        <v>167</v>
      </c>
      <c r="E84" s="3">
        <v>1096</v>
      </c>
      <c r="F84" s="3">
        <v>1078</v>
      </c>
      <c r="G84" s="3">
        <v>1145</v>
      </c>
      <c r="H84" s="3">
        <v>3767</v>
      </c>
      <c r="I84" s="3">
        <v>1130</v>
      </c>
      <c r="J84" s="3">
        <v>5415497</v>
      </c>
      <c r="K84" s="3">
        <f>J84/G84</f>
        <v>4729.6917030567683</v>
      </c>
      <c r="L84" s="48">
        <f t="shared" si="19"/>
        <v>0.59854014598540151</v>
      </c>
      <c r="M84" s="48">
        <f t="shared" si="20"/>
        <v>0.2490875912408759</v>
      </c>
      <c r="N84" s="48">
        <f t="shared" si="21"/>
        <v>0.15237226277372262</v>
      </c>
      <c r="O84" s="7"/>
      <c r="P84" s="7">
        <f t="shared" si="10"/>
        <v>31</v>
      </c>
      <c r="Q84" s="19"/>
      <c r="R84">
        <f t="shared" si="11"/>
        <v>233</v>
      </c>
      <c r="S84">
        <f t="shared" si="12"/>
        <v>2911</v>
      </c>
    </row>
    <row r="85" spans="1:19">
      <c r="A85" s="134">
        <v>44420</v>
      </c>
      <c r="B85" s="3">
        <v>661</v>
      </c>
      <c r="C85" s="3">
        <v>276</v>
      </c>
      <c r="D85" s="3">
        <v>168</v>
      </c>
      <c r="E85" s="3">
        <v>1105</v>
      </c>
      <c r="F85" s="3">
        <v>1087</v>
      </c>
      <c r="G85" s="3">
        <v>1154</v>
      </c>
      <c r="H85" s="3">
        <v>3768</v>
      </c>
      <c r="I85" s="3">
        <v>1133</v>
      </c>
      <c r="J85" s="3"/>
      <c r="K85" s="3"/>
      <c r="L85" s="48">
        <f t="shared" si="19"/>
        <v>0.59819004524886876</v>
      </c>
      <c r="M85" s="48">
        <f t="shared" si="20"/>
        <v>0.2497737556561086</v>
      </c>
      <c r="N85" s="48">
        <f t="shared" si="21"/>
        <v>0.15203619909502261</v>
      </c>
      <c r="P85" s="7">
        <f t="shared" si="10"/>
        <v>9</v>
      </c>
      <c r="R85">
        <f t="shared" si="11"/>
        <v>233</v>
      </c>
      <c r="S85">
        <f t="shared" si="12"/>
        <v>2911</v>
      </c>
    </row>
    <row r="86" spans="1:19">
      <c r="A86" s="134">
        <v>44423</v>
      </c>
      <c r="B86" s="3">
        <v>695</v>
      </c>
      <c r="C86" s="3">
        <v>292</v>
      </c>
      <c r="D86" s="3">
        <v>174</v>
      </c>
      <c r="E86" s="3">
        <v>1161</v>
      </c>
      <c r="F86" s="3">
        <v>1142</v>
      </c>
      <c r="G86" s="3">
        <v>1211</v>
      </c>
      <c r="H86" s="3">
        <v>3773</v>
      </c>
      <c r="I86" s="3">
        <v>1139</v>
      </c>
      <c r="J86" s="3"/>
      <c r="K86" s="3"/>
      <c r="L86" s="48">
        <f t="shared" ref="L86" si="22">B86/E86</f>
        <v>0.5986218776916451</v>
      </c>
      <c r="M86" s="48">
        <f t="shared" ref="M86" si="23">C86/E86</f>
        <v>0.25150732127476316</v>
      </c>
      <c r="N86" s="48">
        <f t="shared" ref="N86" si="24">D86/E86</f>
        <v>0.14987080103359174</v>
      </c>
      <c r="P86" s="7">
        <f t="shared" si="10"/>
        <v>57</v>
      </c>
      <c r="R86">
        <f t="shared" si="11"/>
        <v>233</v>
      </c>
      <c r="S86">
        <f t="shared" si="12"/>
        <v>2911</v>
      </c>
    </row>
    <row r="87" spans="1:19">
      <c r="A87" s="134">
        <v>44424</v>
      </c>
      <c r="B87" s="3">
        <v>704</v>
      </c>
      <c r="C87" s="3">
        <v>298</v>
      </c>
      <c r="D87" s="3">
        <v>176</v>
      </c>
      <c r="E87" s="3">
        <v>1178</v>
      </c>
      <c r="F87" s="3">
        <v>1159</v>
      </c>
      <c r="G87" s="3">
        <v>1228</v>
      </c>
      <c r="H87" s="3">
        <v>3775</v>
      </c>
      <c r="I87" s="3">
        <v>1141</v>
      </c>
      <c r="J87" s="3"/>
      <c r="K87" s="3"/>
      <c r="L87" s="48">
        <f t="shared" ref="L87" si="25">B87/E87</f>
        <v>0.59762308998302205</v>
      </c>
      <c r="M87" s="48">
        <f t="shared" ref="M87" si="26">C87/E87</f>
        <v>0.25297113752122241</v>
      </c>
      <c r="N87" s="48">
        <f t="shared" ref="N87" si="27">D87/E87</f>
        <v>0.14940577249575551</v>
      </c>
      <c r="P87" s="7">
        <f t="shared" si="10"/>
        <v>17</v>
      </c>
      <c r="R87">
        <f t="shared" si="11"/>
        <v>233</v>
      </c>
      <c r="S87">
        <f t="shared" si="12"/>
        <v>2911</v>
      </c>
    </row>
    <row r="88" spans="1:19">
      <c r="A88" s="134">
        <v>44425</v>
      </c>
      <c r="B88" s="3">
        <v>707</v>
      </c>
      <c r="C88" s="3">
        <v>298</v>
      </c>
      <c r="D88" s="3">
        <v>176</v>
      </c>
      <c r="E88" s="3">
        <v>1181</v>
      </c>
      <c r="F88" s="3">
        <v>1161</v>
      </c>
      <c r="G88" s="3">
        <v>1231</v>
      </c>
      <c r="H88" s="3">
        <v>3777</v>
      </c>
      <c r="I88" s="3">
        <v>1143</v>
      </c>
      <c r="J88" s="3">
        <v>5459338</v>
      </c>
      <c r="K88" s="3">
        <f>J88/G88</f>
        <v>4434.880584890333</v>
      </c>
      <c r="L88" s="48">
        <f t="shared" ref="L88" si="28">B88/E88</f>
        <v>0.598645215918713</v>
      </c>
      <c r="M88" s="48">
        <f t="shared" ref="M88" si="29">C88/E88</f>
        <v>0.2523285351397121</v>
      </c>
      <c r="N88" s="48">
        <f t="shared" ref="N88" si="30">D88/E88</f>
        <v>0.14902624894157493</v>
      </c>
      <c r="O88" s="7"/>
      <c r="P88" s="7">
        <f t="shared" si="10"/>
        <v>3</v>
      </c>
      <c r="Q88" s="19"/>
      <c r="R88">
        <f t="shared" si="11"/>
        <v>233</v>
      </c>
      <c r="S88">
        <f t="shared" si="12"/>
        <v>2911</v>
      </c>
    </row>
    <row r="89" spans="1:19">
      <c r="A89" s="134">
        <v>44426</v>
      </c>
      <c r="B89" s="3">
        <v>724</v>
      </c>
      <c r="C89" s="3">
        <v>308</v>
      </c>
      <c r="D89" s="3">
        <v>177</v>
      </c>
      <c r="E89" s="3">
        <v>1209</v>
      </c>
      <c r="F89" s="3">
        <v>1189</v>
      </c>
      <c r="G89" s="3">
        <v>1259</v>
      </c>
      <c r="H89" s="3">
        <v>3780</v>
      </c>
      <c r="I89" s="3">
        <v>1144</v>
      </c>
      <c r="J89" s="3"/>
      <c r="K89" s="3"/>
      <c r="L89" s="48">
        <f t="shared" ref="L89" si="31">B89/E89</f>
        <v>0.5988420181968569</v>
      </c>
      <c r="M89" s="48">
        <f t="shared" ref="M89" si="32">C89/E89</f>
        <v>0.25475599669148058</v>
      </c>
      <c r="N89" s="48">
        <f t="shared" ref="N89" si="33">D89/E89</f>
        <v>0.14640198511166252</v>
      </c>
      <c r="P89" s="7">
        <f t="shared" si="10"/>
        <v>28</v>
      </c>
      <c r="R89">
        <f t="shared" si="11"/>
        <v>233</v>
      </c>
      <c r="S89">
        <f t="shared" si="12"/>
        <v>2911</v>
      </c>
    </row>
    <row r="90" spans="1:19">
      <c r="A90" s="134">
        <v>44427</v>
      </c>
      <c r="B90" s="3">
        <v>735</v>
      </c>
      <c r="C90" s="3">
        <v>314</v>
      </c>
      <c r="D90" s="3">
        <v>178</v>
      </c>
      <c r="E90" s="3">
        <v>1227</v>
      </c>
      <c r="F90" s="3">
        <v>1206</v>
      </c>
      <c r="G90" s="3">
        <v>1277</v>
      </c>
      <c r="H90" s="3">
        <v>3780</v>
      </c>
      <c r="I90" s="3">
        <v>1145</v>
      </c>
      <c r="L90" s="48">
        <f t="shared" ref="L90" si="34">B90/E90</f>
        <v>0.59902200488997559</v>
      </c>
      <c r="M90" s="48">
        <f t="shared" ref="M90" si="35">C90/E90</f>
        <v>0.25590872045639773</v>
      </c>
      <c r="N90" s="48">
        <f t="shared" ref="N90" si="36">D90/E90</f>
        <v>0.14506927465362673</v>
      </c>
      <c r="P90" s="7">
        <f t="shared" si="10"/>
        <v>18</v>
      </c>
      <c r="R90">
        <f t="shared" si="11"/>
        <v>233</v>
      </c>
      <c r="S90">
        <f t="shared" si="12"/>
        <v>2911</v>
      </c>
    </row>
    <row r="91" spans="1:19">
      <c r="A91" s="134">
        <v>44428</v>
      </c>
      <c r="B91" s="3">
        <v>754</v>
      </c>
      <c r="C91" s="3">
        <v>319</v>
      </c>
      <c r="D91" s="3">
        <v>179</v>
      </c>
      <c r="E91" s="3">
        <v>1252</v>
      </c>
      <c r="F91" s="3">
        <v>1231</v>
      </c>
      <c r="G91" s="3">
        <v>1302</v>
      </c>
      <c r="H91" s="3">
        <v>3789</v>
      </c>
      <c r="I91" s="3">
        <v>1150</v>
      </c>
      <c r="L91" s="48">
        <f t="shared" ref="L91" si="37">B91/E91</f>
        <v>0.60223642172523961</v>
      </c>
      <c r="M91" s="48">
        <f t="shared" ref="M91" si="38">C91/E91</f>
        <v>0.25479233226837061</v>
      </c>
      <c r="N91" s="48">
        <f t="shared" ref="N91" si="39">D91/E91</f>
        <v>0.14297124600638977</v>
      </c>
      <c r="P91" s="7">
        <f t="shared" si="10"/>
        <v>25</v>
      </c>
      <c r="R91">
        <f t="shared" si="11"/>
        <v>233</v>
      </c>
      <c r="S91">
        <f t="shared" si="12"/>
        <v>2911</v>
      </c>
    </row>
    <row r="92" spans="1:19">
      <c r="A92" s="134">
        <v>44430</v>
      </c>
      <c r="B92" s="3">
        <v>754</v>
      </c>
      <c r="C92" s="3">
        <v>319</v>
      </c>
      <c r="D92" s="3">
        <v>179</v>
      </c>
      <c r="E92" s="3">
        <v>1252</v>
      </c>
      <c r="F92" s="3">
        <v>1231</v>
      </c>
      <c r="G92" s="3">
        <v>1302</v>
      </c>
      <c r="H92" s="3">
        <v>3789</v>
      </c>
      <c r="I92" s="3">
        <v>1150</v>
      </c>
      <c r="L92" s="48">
        <f t="shared" ref="L92" si="40">B92/E92</f>
        <v>0.60223642172523961</v>
      </c>
      <c r="M92" s="48">
        <f t="shared" ref="M92" si="41">C92/E92</f>
        <v>0.25479233226837061</v>
      </c>
      <c r="N92" s="48">
        <f t="shared" ref="N92" si="42">D92/E92</f>
        <v>0.14297124600638977</v>
      </c>
      <c r="P92" s="7">
        <f t="shared" si="10"/>
        <v>0</v>
      </c>
      <c r="R92">
        <f t="shared" si="11"/>
        <v>233</v>
      </c>
      <c r="S92">
        <f t="shared" si="12"/>
        <v>2911</v>
      </c>
    </row>
    <row r="93" spans="1:19">
      <c r="A93" s="134">
        <v>44431</v>
      </c>
      <c r="B93" s="3">
        <v>755</v>
      </c>
      <c r="C93" s="3">
        <v>319</v>
      </c>
      <c r="D93" s="3">
        <v>179</v>
      </c>
      <c r="E93" s="3">
        <v>1253</v>
      </c>
      <c r="F93" s="3">
        <v>1232</v>
      </c>
      <c r="G93" s="3">
        <v>1303</v>
      </c>
      <c r="H93" s="3">
        <v>3791</v>
      </c>
      <c r="I93" s="3">
        <v>1150</v>
      </c>
      <c r="L93" s="48">
        <f t="shared" ref="L93" si="43">B93/E93</f>
        <v>0.60255387071029531</v>
      </c>
      <c r="M93" s="48">
        <f t="shared" ref="M93" si="44">C93/E93</f>
        <v>0.25458898643256184</v>
      </c>
      <c r="N93" s="48">
        <f t="shared" ref="N93" si="45">D93/E93</f>
        <v>0.14285714285714285</v>
      </c>
      <c r="P93" s="7">
        <f t="shared" si="10"/>
        <v>1</v>
      </c>
      <c r="R93">
        <f t="shared" si="11"/>
        <v>233</v>
      </c>
      <c r="S93">
        <f t="shared" si="12"/>
        <v>2911</v>
      </c>
    </row>
    <row r="94" spans="1:19">
      <c r="A94" s="134">
        <v>44432</v>
      </c>
      <c r="B94" s="3">
        <v>758</v>
      </c>
      <c r="C94" s="3">
        <v>323</v>
      </c>
      <c r="D94" s="3">
        <v>179</v>
      </c>
      <c r="E94" s="3">
        <v>1260</v>
      </c>
      <c r="F94" s="3">
        <v>1239</v>
      </c>
      <c r="G94" s="3">
        <v>1310</v>
      </c>
      <c r="H94" s="3">
        <v>3797</v>
      </c>
      <c r="I94" s="3">
        <v>1156</v>
      </c>
      <c r="L94" s="48">
        <f t="shared" ref="L94" si="46">B94/E94</f>
        <v>0.60158730158730156</v>
      </c>
      <c r="M94" s="48">
        <f t="shared" ref="M94" si="47">C94/E94</f>
        <v>0.25634920634920633</v>
      </c>
      <c r="N94" s="48">
        <f t="shared" ref="N94" si="48">D94/E94</f>
        <v>0.14206349206349206</v>
      </c>
      <c r="P94" s="7">
        <f t="shared" si="10"/>
        <v>7</v>
      </c>
      <c r="R94">
        <f t="shared" si="11"/>
        <v>233</v>
      </c>
      <c r="S94">
        <f t="shared" si="12"/>
        <v>2911</v>
      </c>
    </row>
    <row r="95" spans="1:19">
      <c r="A95" s="134">
        <v>44433</v>
      </c>
      <c r="B95" s="3">
        <v>769</v>
      </c>
      <c r="C95" s="3">
        <v>325</v>
      </c>
      <c r="D95" s="3">
        <v>181</v>
      </c>
      <c r="E95" s="3">
        <v>1275</v>
      </c>
      <c r="F95" s="3">
        <v>1254</v>
      </c>
      <c r="G95" s="3">
        <v>1326</v>
      </c>
      <c r="H95" s="3">
        <v>3807</v>
      </c>
      <c r="I95" s="3">
        <v>1156</v>
      </c>
      <c r="L95" s="48">
        <f t="shared" ref="L95" si="49">B95/E95</f>
        <v>0.6031372549019608</v>
      </c>
      <c r="M95" s="48">
        <f t="shared" ref="M95" si="50">C95/E95</f>
        <v>0.25490196078431371</v>
      </c>
      <c r="N95" s="48">
        <f t="shared" ref="N95" si="51">D95/E95</f>
        <v>0.1419607843137255</v>
      </c>
      <c r="P95" s="7">
        <f t="shared" si="10"/>
        <v>16</v>
      </c>
      <c r="R95">
        <f t="shared" si="11"/>
        <v>233</v>
      </c>
      <c r="S95">
        <f t="shared" si="12"/>
        <v>2911</v>
      </c>
    </row>
    <row r="96" spans="1:19">
      <c r="A96" s="134">
        <v>44434</v>
      </c>
      <c r="B96" s="3">
        <v>772</v>
      </c>
      <c r="C96" s="3">
        <v>327</v>
      </c>
      <c r="D96" s="3">
        <v>181</v>
      </c>
      <c r="E96" s="3">
        <v>1280</v>
      </c>
      <c r="F96" s="3">
        <v>1259</v>
      </c>
      <c r="G96" s="3">
        <v>1331</v>
      </c>
      <c r="H96" s="3">
        <v>3807</v>
      </c>
      <c r="I96" s="3">
        <v>1156</v>
      </c>
      <c r="L96" s="48">
        <f t="shared" ref="L96:L97" si="52">B96/E96</f>
        <v>0.60312500000000002</v>
      </c>
      <c r="M96" s="48">
        <f t="shared" ref="M96:M97" si="53">C96/E96</f>
        <v>0.25546875000000002</v>
      </c>
      <c r="N96" s="48">
        <f t="shared" ref="N96:N97" si="54">D96/E96</f>
        <v>0.14140625000000001</v>
      </c>
      <c r="P96" s="7">
        <f t="shared" si="10"/>
        <v>5</v>
      </c>
      <c r="R96">
        <f t="shared" si="11"/>
        <v>233</v>
      </c>
      <c r="S96">
        <f t="shared" si="12"/>
        <v>2911</v>
      </c>
    </row>
    <row r="97" spans="1:19">
      <c r="A97" s="134">
        <v>44437</v>
      </c>
      <c r="B97" s="3">
        <v>802</v>
      </c>
      <c r="C97" s="3">
        <v>336</v>
      </c>
      <c r="D97" s="3">
        <v>182</v>
      </c>
      <c r="E97" s="3">
        <v>1320</v>
      </c>
      <c r="F97" s="3">
        <v>1298</v>
      </c>
      <c r="G97" s="3">
        <v>1372</v>
      </c>
      <c r="H97" s="3">
        <v>3817</v>
      </c>
      <c r="I97" s="3">
        <v>1163</v>
      </c>
      <c r="J97" s="3"/>
      <c r="K97" s="3"/>
      <c r="L97" s="48">
        <f t="shared" si="52"/>
        <v>0.60757575757575755</v>
      </c>
      <c r="M97" s="48">
        <f t="shared" si="53"/>
        <v>0.25454545454545452</v>
      </c>
      <c r="N97" s="48">
        <f t="shared" si="54"/>
        <v>0.13787878787878788</v>
      </c>
      <c r="O97" s="7"/>
      <c r="P97" s="7">
        <f t="shared" si="10"/>
        <v>41</v>
      </c>
      <c r="Q97" s="19"/>
      <c r="R97">
        <f t="shared" si="11"/>
        <v>233</v>
      </c>
      <c r="S97">
        <f t="shared" si="12"/>
        <v>2911</v>
      </c>
    </row>
    <row r="98" spans="1:19">
      <c r="A98" s="134">
        <v>44438</v>
      </c>
      <c r="B98" s="3">
        <v>819</v>
      </c>
      <c r="C98" s="3">
        <v>342</v>
      </c>
      <c r="D98" s="3">
        <v>184</v>
      </c>
      <c r="E98" s="3">
        <v>1345</v>
      </c>
      <c r="F98" s="3">
        <v>1323</v>
      </c>
      <c r="G98" s="3">
        <v>1398</v>
      </c>
      <c r="H98" s="3">
        <v>3816</v>
      </c>
      <c r="I98" s="3">
        <v>1168</v>
      </c>
      <c r="J98" s="3"/>
      <c r="K98" s="3"/>
      <c r="L98" s="48">
        <f t="shared" ref="L98" si="55">B98/E98</f>
        <v>0.60892193308550191</v>
      </c>
      <c r="M98" s="48">
        <f t="shared" ref="M98" si="56">C98/E98</f>
        <v>0.25427509293680295</v>
      </c>
      <c r="N98" s="48">
        <f t="shared" ref="N98" si="57">D98/E98</f>
        <v>0.13680297397769517</v>
      </c>
      <c r="O98" s="7"/>
      <c r="P98" s="7">
        <f t="shared" si="10"/>
        <v>26</v>
      </c>
      <c r="Q98" s="19"/>
      <c r="R98">
        <f t="shared" si="11"/>
        <v>233</v>
      </c>
      <c r="S98">
        <f t="shared" si="12"/>
        <v>2911</v>
      </c>
    </row>
    <row r="99" spans="1:19">
      <c r="A99" s="134">
        <v>44439</v>
      </c>
      <c r="B99" s="3">
        <v>819</v>
      </c>
      <c r="C99" s="3">
        <v>342</v>
      </c>
      <c r="D99" s="3">
        <v>184</v>
      </c>
      <c r="E99" s="3">
        <v>1345</v>
      </c>
      <c r="F99" s="3">
        <v>1323</v>
      </c>
      <c r="G99" s="3">
        <v>1398</v>
      </c>
      <c r="H99" s="3">
        <v>3819</v>
      </c>
      <c r="I99" s="3">
        <v>1171</v>
      </c>
      <c r="J99" s="3">
        <v>5566535</v>
      </c>
      <c r="K99" s="3">
        <f>J99/G99</f>
        <v>3981.7846924177397</v>
      </c>
      <c r="L99" s="48">
        <f t="shared" ref="L99" si="58">B99/E99</f>
        <v>0.60892193308550191</v>
      </c>
      <c r="M99" s="48">
        <f t="shared" ref="M99" si="59">C99/E99</f>
        <v>0.25427509293680295</v>
      </c>
      <c r="N99" s="48">
        <f t="shared" ref="N99" si="60">D99/E99</f>
        <v>0.13680297397769517</v>
      </c>
      <c r="O99" s="7"/>
      <c r="P99" s="7">
        <f t="shared" ref="P99:P125" si="61">G99-G98</f>
        <v>0</v>
      </c>
      <c r="Q99" s="19"/>
      <c r="R99">
        <f t="shared" si="11"/>
        <v>233</v>
      </c>
      <c r="S99">
        <f t="shared" si="12"/>
        <v>2911</v>
      </c>
    </row>
    <row r="100" spans="1:19">
      <c r="A100" s="134">
        <v>44440</v>
      </c>
      <c r="B100" s="3">
        <v>828</v>
      </c>
      <c r="C100" s="3">
        <v>347</v>
      </c>
      <c r="D100" s="3">
        <v>184</v>
      </c>
      <c r="E100" s="3">
        <v>1359</v>
      </c>
      <c r="F100" s="3">
        <v>1337</v>
      </c>
      <c r="G100" s="3">
        <v>1412</v>
      </c>
      <c r="H100" s="3">
        <v>3827</v>
      </c>
      <c r="I100" s="3">
        <v>1186</v>
      </c>
      <c r="J100" s="3"/>
      <c r="K100" s="3"/>
      <c r="L100" s="48">
        <f t="shared" ref="L100" si="62">B100/E100</f>
        <v>0.60927152317880795</v>
      </c>
      <c r="M100" s="48">
        <f t="shared" ref="M100" si="63">C100/E100</f>
        <v>0.25533480500367917</v>
      </c>
      <c r="N100" s="48">
        <f t="shared" ref="N100" si="64">D100/E100</f>
        <v>0.13539367181751288</v>
      </c>
      <c r="O100" s="7"/>
      <c r="P100" s="7">
        <f t="shared" si="61"/>
        <v>14</v>
      </c>
      <c r="Q100" s="19"/>
      <c r="R100">
        <f t="shared" si="11"/>
        <v>233</v>
      </c>
      <c r="S100">
        <f t="shared" si="12"/>
        <v>2911</v>
      </c>
    </row>
    <row r="101" spans="1:19">
      <c r="A101" s="134">
        <v>44441</v>
      </c>
      <c r="B101" s="3">
        <v>834</v>
      </c>
      <c r="C101" s="3">
        <v>350</v>
      </c>
      <c r="D101" s="3">
        <v>184</v>
      </c>
      <c r="E101" s="3">
        <v>1368</v>
      </c>
      <c r="F101" s="3">
        <v>1346</v>
      </c>
      <c r="G101" s="3">
        <v>1421</v>
      </c>
      <c r="H101" s="3">
        <v>3828</v>
      </c>
      <c r="I101" s="3">
        <v>1200</v>
      </c>
      <c r="J101" s="3"/>
      <c r="K101" s="3"/>
      <c r="L101" s="48">
        <f t="shared" ref="L101" si="65">B101/E101</f>
        <v>0.60964912280701755</v>
      </c>
      <c r="M101" s="48">
        <f t="shared" ref="M101" si="66">C101/E101</f>
        <v>0.25584795321637427</v>
      </c>
      <c r="N101" s="48">
        <f t="shared" ref="N101" si="67">D101/E101</f>
        <v>0.13450292397660818</v>
      </c>
      <c r="P101" s="7">
        <f t="shared" si="61"/>
        <v>9</v>
      </c>
      <c r="R101">
        <f t="shared" si="11"/>
        <v>233</v>
      </c>
      <c r="S101">
        <f t="shared" si="12"/>
        <v>2911</v>
      </c>
    </row>
    <row r="102" spans="1:19">
      <c r="A102" s="134">
        <v>44445</v>
      </c>
      <c r="B102" s="3">
        <v>852</v>
      </c>
      <c r="C102" s="3">
        <v>353</v>
      </c>
      <c r="D102" s="3">
        <v>185</v>
      </c>
      <c r="E102" s="3">
        <v>1390</v>
      </c>
      <c r="F102" s="3">
        <v>1368</v>
      </c>
      <c r="G102" s="3">
        <v>1443</v>
      </c>
      <c r="H102" s="3">
        <v>3840</v>
      </c>
      <c r="I102" s="3">
        <v>1218</v>
      </c>
      <c r="J102" s="3"/>
      <c r="K102" s="3"/>
      <c r="L102" s="48">
        <f t="shared" ref="L102:L103" si="68">B102/E102</f>
        <v>0.61294964028776977</v>
      </c>
      <c r="M102" s="48">
        <f t="shared" ref="M102:M103" si="69">C102/E102</f>
        <v>0.25395683453237411</v>
      </c>
      <c r="N102" s="48">
        <f t="shared" ref="N102:N103" si="70">D102/E102</f>
        <v>0.13309352517985612</v>
      </c>
      <c r="P102" s="7">
        <f t="shared" si="61"/>
        <v>22</v>
      </c>
      <c r="R102">
        <f t="shared" si="11"/>
        <v>233</v>
      </c>
      <c r="S102">
        <f t="shared" si="12"/>
        <v>2911</v>
      </c>
    </row>
    <row r="103" spans="1:19">
      <c r="A103" s="134">
        <v>44447</v>
      </c>
      <c r="B103" s="3">
        <v>863</v>
      </c>
      <c r="C103" s="3">
        <v>358</v>
      </c>
      <c r="D103" s="3">
        <v>187</v>
      </c>
      <c r="E103" s="3">
        <v>1408</v>
      </c>
      <c r="F103" s="3">
        <v>1386</v>
      </c>
      <c r="G103" s="3">
        <v>1462</v>
      </c>
      <c r="H103" s="3">
        <v>3854</v>
      </c>
      <c r="I103" s="3">
        <v>1258</v>
      </c>
      <c r="J103" s="3">
        <v>5626056</v>
      </c>
      <c r="K103" s="3">
        <f>J103/G103</f>
        <v>3848.1915184678523</v>
      </c>
      <c r="L103" s="48">
        <f t="shared" si="68"/>
        <v>0.61292613636363635</v>
      </c>
      <c r="M103" s="48">
        <f t="shared" si="69"/>
        <v>0.25426136363636365</v>
      </c>
      <c r="N103" s="48">
        <f t="shared" si="70"/>
        <v>0.1328125</v>
      </c>
      <c r="O103" s="7"/>
      <c r="P103" s="7">
        <f t="shared" si="61"/>
        <v>19</v>
      </c>
      <c r="Q103" s="19"/>
      <c r="R103">
        <f t="shared" si="11"/>
        <v>233</v>
      </c>
      <c r="S103">
        <f t="shared" si="12"/>
        <v>2911</v>
      </c>
    </row>
    <row r="104" spans="1:19">
      <c r="A104" s="134">
        <v>44448</v>
      </c>
      <c r="B104" s="3">
        <v>873</v>
      </c>
      <c r="C104" s="3">
        <v>364</v>
      </c>
      <c r="D104" s="3">
        <v>189</v>
      </c>
      <c r="E104" s="3">
        <v>1426</v>
      </c>
      <c r="F104" s="3">
        <v>1404</v>
      </c>
      <c r="G104" s="3">
        <v>1481</v>
      </c>
      <c r="H104" s="3">
        <v>3885</v>
      </c>
      <c r="I104" s="3">
        <v>1277</v>
      </c>
      <c r="J104" s="3"/>
      <c r="K104" s="3"/>
      <c r="L104" s="48">
        <f t="shared" ref="L104" si="71">B104/E104</f>
        <v>0.61220196353436185</v>
      </c>
      <c r="M104" s="48">
        <f t="shared" ref="M104" si="72">C104/E104</f>
        <v>0.2552594670406732</v>
      </c>
      <c r="N104" s="48">
        <f t="shared" ref="N104" si="73">D104/E104</f>
        <v>0.13253856942496495</v>
      </c>
      <c r="O104" s="7"/>
      <c r="P104" s="7">
        <f t="shared" si="61"/>
        <v>19</v>
      </c>
      <c r="Q104" s="19"/>
      <c r="R104">
        <f t="shared" si="11"/>
        <v>233</v>
      </c>
      <c r="S104">
        <f t="shared" si="12"/>
        <v>2911</v>
      </c>
    </row>
    <row r="105" spans="1:19">
      <c r="A105" s="134">
        <v>44451</v>
      </c>
      <c r="B105" s="3">
        <v>880</v>
      </c>
      <c r="C105" s="3">
        <v>368</v>
      </c>
      <c r="D105" s="3">
        <v>189</v>
      </c>
      <c r="E105" s="3">
        <v>1437</v>
      </c>
      <c r="F105" s="3">
        <v>1414</v>
      </c>
      <c r="G105" s="3">
        <v>1493</v>
      </c>
      <c r="H105" s="3">
        <v>3915</v>
      </c>
      <c r="I105" s="3">
        <v>1330</v>
      </c>
      <c r="J105" s="3"/>
      <c r="K105" s="3"/>
      <c r="L105" s="48">
        <f t="shared" ref="L105" si="74">B105/E105</f>
        <v>0.61238691718858729</v>
      </c>
      <c r="M105" s="48">
        <f t="shared" ref="M105" si="75">C105/E105</f>
        <v>0.25608907446068196</v>
      </c>
      <c r="N105" s="48">
        <f t="shared" ref="N105" si="76">D105/E105</f>
        <v>0.13152400835073069</v>
      </c>
      <c r="P105" s="7">
        <f t="shared" si="61"/>
        <v>12</v>
      </c>
      <c r="R105">
        <f t="shared" si="11"/>
        <v>233</v>
      </c>
      <c r="S105">
        <f t="shared" si="12"/>
        <v>2911</v>
      </c>
    </row>
    <row r="106" spans="1:19">
      <c r="A106" s="134">
        <v>44452</v>
      </c>
      <c r="B106" s="3">
        <v>899</v>
      </c>
      <c r="C106" s="3">
        <v>374</v>
      </c>
      <c r="D106" s="3">
        <v>190</v>
      </c>
      <c r="E106" s="3">
        <v>1463</v>
      </c>
      <c r="F106" s="3">
        <v>1440</v>
      </c>
      <c r="G106" s="3">
        <v>1519</v>
      </c>
      <c r="H106" s="3">
        <v>3927</v>
      </c>
      <c r="I106" s="3">
        <v>1364</v>
      </c>
      <c r="J106" s="3"/>
      <c r="K106" s="3"/>
      <c r="L106" s="48">
        <f t="shared" ref="L106" si="77">B106/E106</f>
        <v>0.6144907723855092</v>
      </c>
      <c r="M106" s="48">
        <f t="shared" ref="M106" si="78">C106/E106</f>
        <v>0.25563909774436089</v>
      </c>
      <c r="N106" s="48">
        <f t="shared" ref="N106" si="79">D106/E106</f>
        <v>0.12987012987012986</v>
      </c>
      <c r="P106" s="7">
        <f t="shared" si="61"/>
        <v>26</v>
      </c>
      <c r="R106">
        <f t="shared" ref="R106:R108" si="80">R105</f>
        <v>233</v>
      </c>
      <c r="S106">
        <f t="shared" ref="S106:S108" si="81">S105</f>
        <v>2911</v>
      </c>
    </row>
    <row r="107" spans="1:19">
      <c r="A107" s="134">
        <v>44453</v>
      </c>
      <c r="B107" s="3">
        <v>899</v>
      </c>
      <c r="C107" s="3">
        <v>374</v>
      </c>
      <c r="D107" s="3">
        <v>190</v>
      </c>
      <c r="E107" s="3">
        <v>1463</v>
      </c>
      <c r="F107" s="3">
        <v>1440</v>
      </c>
      <c r="G107" s="3">
        <v>1519</v>
      </c>
      <c r="H107" s="3">
        <v>3962</v>
      </c>
      <c r="I107" s="3">
        <v>1391</v>
      </c>
      <c r="J107" s="3"/>
      <c r="K107" s="3"/>
      <c r="L107" s="48">
        <f t="shared" ref="L107:L108" si="82">B107/E107</f>
        <v>0.6144907723855092</v>
      </c>
      <c r="M107" s="48">
        <f t="shared" ref="M107:M108" si="83">C107/E107</f>
        <v>0.25563909774436089</v>
      </c>
      <c r="N107" s="48">
        <f t="shared" ref="N107:N108" si="84">D107/E107</f>
        <v>0.12987012987012986</v>
      </c>
      <c r="P107" s="7">
        <f t="shared" si="61"/>
        <v>0</v>
      </c>
      <c r="R107">
        <f t="shared" si="80"/>
        <v>233</v>
      </c>
      <c r="S107">
        <f t="shared" si="81"/>
        <v>2911</v>
      </c>
    </row>
    <row r="108" spans="1:19">
      <c r="A108" s="134">
        <v>44454</v>
      </c>
      <c r="B108" s="3">
        <v>907</v>
      </c>
      <c r="C108" s="3">
        <v>376</v>
      </c>
      <c r="D108" s="3">
        <v>191</v>
      </c>
      <c r="E108" s="3">
        <v>1474</v>
      </c>
      <c r="F108" s="3">
        <v>1451</v>
      </c>
      <c r="G108" s="3">
        <v>1534</v>
      </c>
      <c r="H108" s="3">
        <v>4026</v>
      </c>
      <c r="I108" s="3">
        <v>1450</v>
      </c>
      <c r="J108" s="3">
        <v>5674732</v>
      </c>
      <c r="K108" s="3">
        <f t="shared" ref="K108:K125" si="85">(J108-J107)/G108</f>
        <v>3699.3037809647981</v>
      </c>
      <c r="L108" s="48">
        <f t="shared" si="82"/>
        <v>0.61533242876526462</v>
      </c>
      <c r="M108" s="48">
        <f t="shared" si="83"/>
        <v>0.25508819538670285</v>
      </c>
      <c r="N108" s="48">
        <f t="shared" si="84"/>
        <v>0.12957937584803256</v>
      </c>
      <c r="O108" s="7"/>
      <c r="P108" s="7">
        <f t="shared" si="61"/>
        <v>15</v>
      </c>
      <c r="Q108" s="19"/>
      <c r="R108">
        <f t="shared" si="80"/>
        <v>233</v>
      </c>
      <c r="S108">
        <f t="shared" si="81"/>
        <v>2911</v>
      </c>
    </row>
    <row r="109" spans="1:19">
      <c r="A109" s="134">
        <v>44455</v>
      </c>
      <c r="B109" s="3">
        <v>921</v>
      </c>
      <c r="C109" s="3">
        <v>383</v>
      </c>
      <c r="D109" s="3">
        <v>192</v>
      </c>
      <c r="E109" s="3">
        <v>1496</v>
      </c>
      <c r="F109" s="3">
        <v>1473</v>
      </c>
      <c r="G109" s="3">
        <v>1554</v>
      </c>
      <c r="H109" s="3">
        <v>4065</v>
      </c>
      <c r="I109" s="3">
        <v>1477</v>
      </c>
      <c r="J109" s="3">
        <v>5754307</v>
      </c>
      <c r="K109" s="3">
        <f t="shared" si="85"/>
        <v>51.206563706563706</v>
      </c>
      <c r="L109" s="48">
        <f t="shared" ref="L109" si="86">B109/E109</f>
        <v>0.61564171122994649</v>
      </c>
      <c r="M109" s="48">
        <f t="shared" ref="M109" si="87">C109/E109</f>
        <v>0.25601604278074869</v>
      </c>
      <c r="N109" s="48">
        <f t="shared" ref="N109" si="88">D109/E109</f>
        <v>0.12834224598930483</v>
      </c>
      <c r="O109" s="7">
        <f t="shared" ref="O109:O125" si="89">J109-J108</f>
        <v>79575</v>
      </c>
      <c r="P109" s="7">
        <f t="shared" si="61"/>
        <v>20</v>
      </c>
      <c r="Q109" s="19"/>
      <c r="R109">
        <f t="shared" ref="R109:R113" si="90">R108</f>
        <v>233</v>
      </c>
      <c r="S109">
        <f t="shared" ref="S109:S113" si="91">S108</f>
        <v>2911</v>
      </c>
    </row>
    <row r="110" spans="1:19">
      <c r="A110" s="134">
        <v>44458</v>
      </c>
      <c r="B110" s="3">
        <v>934</v>
      </c>
      <c r="C110" s="3">
        <v>389</v>
      </c>
      <c r="D110" s="3">
        <v>193</v>
      </c>
      <c r="E110" s="3">
        <v>1516</v>
      </c>
      <c r="F110" s="3">
        <v>1493</v>
      </c>
      <c r="G110" s="3">
        <v>1574</v>
      </c>
      <c r="H110" s="3">
        <v>4189</v>
      </c>
      <c r="I110" s="3">
        <v>1579</v>
      </c>
      <c r="J110" s="3">
        <v>5816752</v>
      </c>
      <c r="K110" s="3">
        <f t="shared" si="85"/>
        <v>39.672808132147395</v>
      </c>
      <c r="L110" s="48">
        <f t="shared" ref="L110:L112" si="92">B110/E110</f>
        <v>0.61609498680738783</v>
      </c>
      <c r="M110" s="48">
        <f t="shared" ref="M110:M112" si="93">C110/E110</f>
        <v>0.25659630606860157</v>
      </c>
      <c r="N110" s="48">
        <f t="shared" ref="N110:N112" si="94">D110/E110</f>
        <v>0.12730870712401055</v>
      </c>
      <c r="O110" s="7">
        <f t="shared" si="89"/>
        <v>62445</v>
      </c>
      <c r="P110" s="7">
        <f t="shared" si="61"/>
        <v>20</v>
      </c>
      <c r="Q110" s="19"/>
      <c r="R110">
        <f t="shared" si="90"/>
        <v>233</v>
      </c>
      <c r="S110">
        <f t="shared" si="91"/>
        <v>2911</v>
      </c>
    </row>
    <row r="111" spans="1:19">
      <c r="A111" s="134">
        <v>44459</v>
      </c>
      <c r="B111" s="3">
        <v>934</v>
      </c>
      <c r="C111" s="3">
        <v>389</v>
      </c>
      <c r="D111" s="3">
        <v>193</v>
      </c>
      <c r="E111" s="3">
        <v>1516</v>
      </c>
      <c r="F111" s="3">
        <v>1493</v>
      </c>
      <c r="G111" s="3">
        <v>1574</v>
      </c>
      <c r="H111" s="3">
        <v>4189</v>
      </c>
      <c r="I111" s="3">
        <v>1579</v>
      </c>
      <c r="J111" s="3">
        <v>5853057</v>
      </c>
      <c r="K111" s="3">
        <f t="shared" si="85"/>
        <v>23.065438373570522</v>
      </c>
      <c r="L111" s="48">
        <f t="shared" si="92"/>
        <v>0.61609498680738783</v>
      </c>
      <c r="M111" s="48">
        <f t="shared" si="93"/>
        <v>0.25659630606860157</v>
      </c>
      <c r="N111" s="48">
        <f t="shared" si="94"/>
        <v>0.12730870712401055</v>
      </c>
      <c r="O111" s="7">
        <f t="shared" si="89"/>
        <v>36305</v>
      </c>
      <c r="P111" s="7">
        <f t="shared" si="61"/>
        <v>0</v>
      </c>
      <c r="Q111" s="19"/>
      <c r="R111">
        <f t="shared" si="90"/>
        <v>233</v>
      </c>
      <c r="S111">
        <f t="shared" si="91"/>
        <v>2911</v>
      </c>
    </row>
    <row r="112" spans="1:19">
      <c r="A112" s="134">
        <v>44460</v>
      </c>
      <c r="B112" s="3">
        <v>953</v>
      </c>
      <c r="C112" s="3">
        <v>393</v>
      </c>
      <c r="D112" s="3">
        <v>194</v>
      </c>
      <c r="E112" s="3">
        <v>1540</v>
      </c>
      <c r="F112" s="3">
        <v>1516</v>
      </c>
      <c r="G112" s="3">
        <v>1599</v>
      </c>
      <c r="H112" s="3">
        <v>4208</v>
      </c>
      <c r="I112" s="3">
        <v>1639</v>
      </c>
      <c r="J112" s="3">
        <v>5875001</v>
      </c>
      <c r="K112" s="3">
        <f t="shared" si="85"/>
        <v>13.723577235772357</v>
      </c>
      <c r="L112" s="48">
        <f t="shared" si="92"/>
        <v>0.61883116883116884</v>
      </c>
      <c r="M112" s="48">
        <f t="shared" si="93"/>
        <v>0.2551948051948052</v>
      </c>
      <c r="N112" s="48">
        <f t="shared" si="94"/>
        <v>0.12597402597402596</v>
      </c>
      <c r="O112" s="7">
        <f t="shared" si="89"/>
        <v>21944</v>
      </c>
      <c r="P112" s="7">
        <f t="shared" si="61"/>
        <v>25</v>
      </c>
      <c r="Q112" s="19"/>
      <c r="R112">
        <f t="shared" si="90"/>
        <v>233</v>
      </c>
      <c r="S112">
        <f t="shared" si="91"/>
        <v>2911</v>
      </c>
    </row>
    <row r="113" spans="1:19">
      <c r="A113" s="134">
        <v>44461</v>
      </c>
      <c r="B113" s="3">
        <v>968</v>
      </c>
      <c r="C113" s="3">
        <v>397</v>
      </c>
      <c r="D113" s="3">
        <v>194</v>
      </c>
      <c r="E113" s="3">
        <v>1559</v>
      </c>
      <c r="F113" s="3">
        <v>1535</v>
      </c>
      <c r="G113" s="3">
        <v>1619</v>
      </c>
      <c r="H113" s="3">
        <v>4226</v>
      </c>
      <c r="I113" s="3">
        <v>1680</v>
      </c>
      <c r="J113" s="3">
        <v>5896827</v>
      </c>
      <c r="K113" s="3">
        <f t="shared" si="85"/>
        <v>13.481161210623842</v>
      </c>
      <c r="L113" s="48">
        <f t="shared" ref="L113" si="95">B113/E113</f>
        <v>0.6209108402822322</v>
      </c>
      <c r="M113" s="48">
        <f t="shared" ref="M113" si="96">C113/E113</f>
        <v>0.25465041693393203</v>
      </c>
      <c r="N113" s="48">
        <f t="shared" ref="N113" si="97">D113/E113</f>
        <v>0.12443874278383579</v>
      </c>
      <c r="O113" s="7">
        <f t="shared" si="89"/>
        <v>21826</v>
      </c>
      <c r="P113" s="7">
        <f t="shared" si="61"/>
        <v>20</v>
      </c>
      <c r="Q113" s="19"/>
      <c r="R113">
        <f t="shared" si="90"/>
        <v>233</v>
      </c>
      <c r="S113">
        <f t="shared" si="91"/>
        <v>2911</v>
      </c>
    </row>
    <row r="114" spans="1:19">
      <c r="A114" s="134">
        <v>44462</v>
      </c>
      <c r="B114" s="3">
        <v>975</v>
      </c>
      <c r="C114" s="3">
        <v>401</v>
      </c>
      <c r="D114" s="3">
        <v>194</v>
      </c>
      <c r="E114" s="3">
        <v>1570</v>
      </c>
      <c r="F114" s="3">
        <v>1546</v>
      </c>
      <c r="G114" s="3">
        <v>1632</v>
      </c>
      <c r="H114" s="3">
        <v>4308</v>
      </c>
      <c r="I114" s="3">
        <v>1759</v>
      </c>
      <c r="J114" s="3">
        <v>5963532</v>
      </c>
      <c r="K114" s="3">
        <f t="shared" si="85"/>
        <v>40.873161764705884</v>
      </c>
      <c r="L114" s="48">
        <f t="shared" ref="L114" si="98">B114/E114</f>
        <v>0.62101910828025475</v>
      </c>
      <c r="M114" s="48">
        <f t="shared" ref="M114" si="99">C114/E114</f>
        <v>0.2554140127388535</v>
      </c>
      <c r="N114" s="48">
        <f t="shared" ref="N114" si="100">D114/E114</f>
        <v>0.12356687898089172</v>
      </c>
      <c r="O114" s="7">
        <f t="shared" si="89"/>
        <v>66705</v>
      </c>
      <c r="P114" s="7">
        <f t="shared" si="61"/>
        <v>13</v>
      </c>
      <c r="Q114" s="19"/>
      <c r="R114">
        <f t="shared" ref="R114" si="101">R113</f>
        <v>233</v>
      </c>
      <c r="S114">
        <f t="shared" ref="S114" si="102">S113</f>
        <v>2911</v>
      </c>
    </row>
    <row r="115" spans="1:19">
      <c r="A115" s="134">
        <v>44465</v>
      </c>
      <c r="B115" s="3">
        <v>979</v>
      </c>
      <c r="C115" s="3">
        <v>405</v>
      </c>
      <c r="D115" s="3">
        <v>194</v>
      </c>
      <c r="E115" s="3">
        <v>1578</v>
      </c>
      <c r="F115" s="3">
        <v>1553</v>
      </c>
      <c r="G115" s="3">
        <v>1641</v>
      </c>
      <c r="H115" s="3">
        <v>4329</v>
      </c>
      <c r="I115" s="3">
        <v>1824</v>
      </c>
      <c r="J115" s="3">
        <v>6013277</v>
      </c>
      <c r="K115" s="3">
        <f t="shared" si="85"/>
        <v>30.313833028641074</v>
      </c>
      <c r="L115" s="48">
        <f t="shared" ref="L115" si="103">B115/E115</f>
        <v>0.62040557667934093</v>
      </c>
      <c r="M115" s="48">
        <f t="shared" ref="M115" si="104">C115/E115</f>
        <v>0.25665399239543724</v>
      </c>
      <c r="N115" s="48">
        <f t="shared" ref="N115" si="105">D115/E115</f>
        <v>0.12294043092522181</v>
      </c>
      <c r="O115" s="7">
        <f t="shared" si="89"/>
        <v>49745</v>
      </c>
      <c r="P115" s="7">
        <f t="shared" si="61"/>
        <v>9</v>
      </c>
      <c r="Q115" s="19"/>
      <c r="R115">
        <f t="shared" ref="R115" si="106">R114</f>
        <v>233</v>
      </c>
      <c r="S115">
        <f t="shared" ref="S115" si="107">S114</f>
        <v>2911</v>
      </c>
    </row>
    <row r="116" spans="1:19">
      <c r="A116" s="134">
        <v>44466</v>
      </c>
      <c r="B116" s="3">
        <v>982</v>
      </c>
      <c r="C116" s="3">
        <v>406</v>
      </c>
      <c r="D116" s="3">
        <v>194</v>
      </c>
      <c r="E116" s="3">
        <v>1582</v>
      </c>
      <c r="F116" s="3">
        <v>1557</v>
      </c>
      <c r="G116" s="3">
        <v>1645</v>
      </c>
      <c r="H116" s="3">
        <v>4356</v>
      </c>
      <c r="I116" s="3">
        <v>1861</v>
      </c>
      <c r="J116" s="3">
        <v>6031708</v>
      </c>
      <c r="K116" s="3">
        <f t="shared" si="85"/>
        <v>11.204255319148936</v>
      </c>
      <c r="L116" s="48">
        <f t="shared" ref="L116" si="108">B116/E116</f>
        <v>0.62073324905183314</v>
      </c>
      <c r="M116" s="48">
        <f t="shared" ref="M116" si="109">C116/E116</f>
        <v>0.25663716814159293</v>
      </c>
      <c r="N116" s="48">
        <f t="shared" ref="N116" si="110">D116/E116</f>
        <v>0.12262958280657396</v>
      </c>
      <c r="O116" s="7">
        <f t="shared" si="89"/>
        <v>18431</v>
      </c>
      <c r="P116" s="7">
        <f t="shared" si="61"/>
        <v>4</v>
      </c>
      <c r="Q116" s="19"/>
      <c r="R116">
        <f t="shared" ref="R116" si="111">R115</f>
        <v>233</v>
      </c>
      <c r="S116">
        <f t="shared" ref="S116" si="112">S115</f>
        <v>2911</v>
      </c>
    </row>
    <row r="117" spans="1:19">
      <c r="A117" s="134">
        <v>44467</v>
      </c>
      <c r="B117" s="3">
        <v>1012</v>
      </c>
      <c r="C117" s="3">
        <v>418</v>
      </c>
      <c r="D117" s="3">
        <v>195</v>
      </c>
      <c r="E117" s="3">
        <v>1625</v>
      </c>
      <c r="F117" s="3">
        <v>1598</v>
      </c>
      <c r="G117" s="3">
        <v>1688</v>
      </c>
      <c r="H117" s="3">
        <v>4375</v>
      </c>
      <c r="I117" s="3">
        <v>1903</v>
      </c>
      <c r="J117" s="3">
        <v>6049067</v>
      </c>
      <c r="K117" s="3">
        <f t="shared" si="85"/>
        <v>10.283767772511847</v>
      </c>
      <c r="L117" s="48">
        <f t="shared" ref="L117" si="113">B117/E117</f>
        <v>0.62276923076923074</v>
      </c>
      <c r="M117" s="48">
        <f t="shared" ref="M117" si="114">C117/E117</f>
        <v>0.25723076923076921</v>
      </c>
      <c r="N117" s="48">
        <f t="shared" ref="N117" si="115">D117/E117</f>
        <v>0.12</v>
      </c>
      <c r="O117" s="7">
        <f t="shared" si="89"/>
        <v>17359</v>
      </c>
      <c r="P117" s="7">
        <f t="shared" si="61"/>
        <v>43</v>
      </c>
      <c r="Q117" s="19"/>
      <c r="R117">
        <f t="shared" ref="R117" si="116">R116</f>
        <v>233</v>
      </c>
      <c r="S117">
        <f t="shared" ref="S117" si="117">S116</f>
        <v>2911</v>
      </c>
    </row>
    <row r="118" spans="1:19">
      <c r="A118" s="134">
        <v>44468</v>
      </c>
      <c r="B118" s="3">
        <v>1012</v>
      </c>
      <c r="C118" s="3">
        <v>418</v>
      </c>
      <c r="D118" s="3">
        <v>195</v>
      </c>
      <c r="E118" s="3">
        <v>1625</v>
      </c>
      <c r="F118" s="3">
        <v>1598</v>
      </c>
      <c r="G118" s="3">
        <v>1688</v>
      </c>
      <c r="H118" s="3">
        <v>4394</v>
      </c>
      <c r="I118" s="3">
        <v>1925</v>
      </c>
      <c r="J118" s="3">
        <v>6067562</v>
      </c>
      <c r="K118" s="3">
        <f t="shared" si="85"/>
        <v>10.95675355450237</v>
      </c>
      <c r="L118" s="48">
        <f t="shared" ref="L118" si="118">B118/E118</f>
        <v>0.62276923076923074</v>
      </c>
      <c r="M118" s="48">
        <f t="shared" ref="M118" si="119">C118/E118</f>
        <v>0.25723076923076921</v>
      </c>
      <c r="N118" s="48">
        <f t="shared" ref="N118" si="120">D118/E118</f>
        <v>0.12</v>
      </c>
      <c r="O118" s="7">
        <f t="shared" si="89"/>
        <v>18495</v>
      </c>
      <c r="P118" s="7">
        <f t="shared" si="61"/>
        <v>0</v>
      </c>
      <c r="Q118" s="19"/>
      <c r="R118">
        <f t="shared" ref="R118" si="121">R117</f>
        <v>233</v>
      </c>
      <c r="S118">
        <f t="shared" ref="S118" si="122">S117</f>
        <v>2911</v>
      </c>
    </row>
    <row r="119" spans="1:19">
      <c r="A119" s="134">
        <v>44469</v>
      </c>
      <c r="B119" s="3">
        <v>1032</v>
      </c>
      <c r="C119" s="3">
        <v>425</v>
      </c>
      <c r="D119" s="3">
        <v>196</v>
      </c>
      <c r="E119" s="3">
        <v>1653</v>
      </c>
      <c r="F119" s="3">
        <v>1624</v>
      </c>
      <c r="G119" s="3">
        <v>1716</v>
      </c>
      <c r="H119" s="3">
        <v>4411</v>
      </c>
      <c r="I119" s="3">
        <v>1951</v>
      </c>
      <c r="J119" s="3">
        <v>6085230</v>
      </c>
      <c r="K119" s="3">
        <f t="shared" si="85"/>
        <v>10.296037296037296</v>
      </c>
      <c r="L119" s="48">
        <f t="shared" ref="L119" si="123">B119/E119</f>
        <v>0.62431941923774958</v>
      </c>
      <c r="M119" s="48">
        <f t="shared" ref="M119" si="124">C119/E119</f>
        <v>0.25710828796128249</v>
      </c>
      <c r="N119" s="48">
        <f t="shared" ref="N119" si="125">D119/E119</f>
        <v>0.11857229280096794</v>
      </c>
      <c r="O119" s="7">
        <f t="shared" si="89"/>
        <v>17668</v>
      </c>
      <c r="P119" s="7">
        <f t="shared" si="61"/>
        <v>28</v>
      </c>
      <c r="Q119" s="19"/>
      <c r="R119">
        <f t="shared" ref="R119" si="126">R118</f>
        <v>233</v>
      </c>
      <c r="S119">
        <f t="shared" ref="S119" si="127">S118</f>
        <v>2911</v>
      </c>
    </row>
    <row r="120" spans="1:19">
      <c r="A120" s="134">
        <v>44472</v>
      </c>
      <c r="B120" s="3">
        <v>1039</v>
      </c>
      <c r="C120" s="3">
        <v>427</v>
      </c>
      <c r="D120" s="3">
        <v>196</v>
      </c>
      <c r="E120" s="3">
        <v>1662</v>
      </c>
      <c r="F120" s="3">
        <v>1633</v>
      </c>
      <c r="G120" s="3">
        <v>1726</v>
      </c>
      <c r="H120" s="3">
        <v>4437</v>
      </c>
      <c r="I120" s="3">
        <v>1985</v>
      </c>
      <c r="J120" s="3">
        <v>6121821</v>
      </c>
      <c r="K120" s="3">
        <f t="shared" si="85"/>
        <v>21.199884125144845</v>
      </c>
      <c r="L120" s="48">
        <f t="shared" ref="L120:L121" si="128">B120/E120</f>
        <v>0.62515042117930208</v>
      </c>
      <c r="M120" s="48">
        <f t="shared" ref="M120:M121" si="129">C120/E120</f>
        <v>0.25691937424789413</v>
      </c>
      <c r="N120" s="48">
        <f t="shared" ref="N120:N121" si="130">D120/E120</f>
        <v>0.11793020457280386</v>
      </c>
      <c r="O120" s="7">
        <f t="shared" si="89"/>
        <v>36591</v>
      </c>
      <c r="P120" s="7">
        <f t="shared" si="61"/>
        <v>10</v>
      </c>
      <c r="Q120" s="19"/>
      <c r="R120">
        <f t="shared" ref="R120" si="131">R119</f>
        <v>233</v>
      </c>
      <c r="S120">
        <f t="shared" ref="S120" si="132">S119</f>
        <v>2911</v>
      </c>
    </row>
    <row r="121" spans="1:19">
      <c r="A121" s="134">
        <v>44473</v>
      </c>
      <c r="B121" s="3">
        <v>1052</v>
      </c>
      <c r="C121" s="3">
        <v>430</v>
      </c>
      <c r="D121" s="3">
        <v>197</v>
      </c>
      <c r="E121" s="3">
        <v>1679</v>
      </c>
      <c r="F121" s="3">
        <v>1650</v>
      </c>
      <c r="G121" s="3">
        <v>1744</v>
      </c>
      <c r="H121" s="3">
        <v>4445</v>
      </c>
      <c r="I121" s="3">
        <v>1999</v>
      </c>
      <c r="J121" s="3">
        <v>6142455</v>
      </c>
      <c r="K121" s="3">
        <f t="shared" si="85"/>
        <v>11.831422018348624</v>
      </c>
      <c r="L121" s="48">
        <f t="shared" si="128"/>
        <v>0.62656343061346043</v>
      </c>
      <c r="M121" s="48">
        <f t="shared" si="129"/>
        <v>0.25610482430017867</v>
      </c>
      <c r="N121" s="48">
        <f t="shared" si="130"/>
        <v>0.11733174508636093</v>
      </c>
      <c r="O121" s="7">
        <f t="shared" si="89"/>
        <v>20634</v>
      </c>
      <c r="P121" s="7">
        <f t="shared" si="61"/>
        <v>18</v>
      </c>
      <c r="Q121" s="19"/>
      <c r="R121">
        <f t="shared" ref="R121" si="133">R116</f>
        <v>233</v>
      </c>
      <c r="S121">
        <f t="shared" ref="S121" si="134">S116</f>
        <v>2911</v>
      </c>
    </row>
    <row r="122" spans="1:19">
      <c r="A122" s="134">
        <v>44474</v>
      </c>
      <c r="B122" s="3">
        <v>1058</v>
      </c>
      <c r="C122" s="3">
        <v>432</v>
      </c>
      <c r="D122" s="3">
        <v>198</v>
      </c>
      <c r="E122" s="3">
        <v>1688</v>
      </c>
      <c r="F122" s="3">
        <v>1658</v>
      </c>
      <c r="G122" s="3">
        <v>1754</v>
      </c>
      <c r="H122" s="3">
        <v>4462</v>
      </c>
      <c r="I122" s="3">
        <v>2051</v>
      </c>
      <c r="J122" s="3">
        <v>6155243</v>
      </c>
      <c r="K122" s="3">
        <f t="shared" si="85"/>
        <v>7.2907639680729757</v>
      </c>
      <c r="L122" s="48">
        <f t="shared" ref="L122" si="135">B122/E122</f>
        <v>0.62677725118483407</v>
      </c>
      <c r="M122" s="48">
        <f t="shared" ref="M122" si="136">C122/E122</f>
        <v>0.25592417061611372</v>
      </c>
      <c r="N122" s="48">
        <f t="shared" ref="N122" si="137">D122/E122</f>
        <v>0.11729857819905214</v>
      </c>
      <c r="O122" s="7">
        <f t="shared" si="89"/>
        <v>12788</v>
      </c>
      <c r="P122" s="7">
        <f t="shared" si="61"/>
        <v>10</v>
      </c>
      <c r="Q122" s="19"/>
      <c r="R122">
        <f t="shared" ref="R122" si="138">R117</f>
        <v>233</v>
      </c>
      <c r="S122">
        <f t="shared" ref="S122" si="139">S117</f>
        <v>2911</v>
      </c>
    </row>
    <row r="123" spans="1:19">
      <c r="A123" s="134">
        <v>44475</v>
      </c>
      <c r="B123" s="3">
        <v>1062</v>
      </c>
      <c r="C123" s="3">
        <v>433</v>
      </c>
      <c r="D123" s="3">
        <v>198</v>
      </c>
      <c r="E123" s="3">
        <v>1693</v>
      </c>
      <c r="F123" s="3">
        <v>1662</v>
      </c>
      <c r="G123" s="3">
        <v>1759</v>
      </c>
      <c r="H123" s="3">
        <v>4467</v>
      </c>
      <c r="I123" s="3">
        <v>2154</v>
      </c>
      <c r="J123" s="3">
        <v>6173317</v>
      </c>
      <c r="K123" s="3">
        <f t="shared" si="85"/>
        <v>10.27515633882888</v>
      </c>
      <c r="L123" s="48">
        <f t="shared" ref="L123" si="140">B123/E123</f>
        <v>0.62728883638511523</v>
      </c>
      <c r="M123" s="48">
        <f t="shared" ref="M123" si="141">C123/E123</f>
        <v>0.25575900767867693</v>
      </c>
      <c r="N123" s="48">
        <f t="shared" ref="N123" si="142">D123/E123</f>
        <v>0.11695215593620792</v>
      </c>
      <c r="O123" s="7">
        <f t="shared" si="89"/>
        <v>18074</v>
      </c>
      <c r="P123" s="7">
        <f t="shared" si="61"/>
        <v>5</v>
      </c>
      <c r="Q123" s="19"/>
      <c r="R123">
        <f t="shared" ref="R123" si="143">R118</f>
        <v>233</v>
      </c>
      <c r="S123">
        <f t="shared" ref="S123" si="144">S118</f>
        <v>2911</v>
      </c>
    </row>
    <row r="124" spans="1:19">
      <c r="A124" s="134">
        <v>44476</v>
      </c>
      <c r="B124" s="3">
        <v>1088</v>
      </c>
      <c r="C124" s="3">
        <v>439</v>
      </c>
      <c r="D124" s="3">
        <v>199</v>
      </c>
      <c r="E124" s="3">
        <v>1726</v>
      </c>
      <c r="F124" s="3">
        <v>1694</v>
      </c>
      <c r="G124" s="3">
        <v>1792</v>
      </c>
      <c r="H124" s="3">
        <v>4512</v>
      </c>
      <c r="I124" s="3">
        <v>2238</v>
      </c>
      <c r="J124" s="3">
        <v>6192093</v>
      </c>
      <c r="K124" s="3">
        <f t="shared" si="85"/>
        <v>10.477678571428571</v>
      </c>
      <c r="L124" s="48">
        <f t="shared" ref="L124" si="145">B124/E124</f>
        <v>0.63035921205098489</v>
      </c>
      <c r="M124" s="48">
        <f t="shared" ref="M124" si="146">C124/E124</f>
        <v>0.25434530706836617</v>
      </c>
      <c r="N124" s="48">
        <f t="shared" ref="N124" si="147">D124/E124</f>
        <v>0.11529548088064889</v>
      </c>
      <c r="O124" s="7">
        <f t="shared" si="89"/>
        <v>18776</v>
      </c>
      <c r="P124" s="7">
        <f t="shared" si="61"/>
        <v>33</v>
      </c>
      <c r="Q124" s="19"/>
      <c r="R124">
        <f t="shared" ref="R124" si="148">R119</f>
        <v>233</v>
      </c>
      <c r="S124">
        <f t="shared" ref="S124" si="149">S119</f>
        <v>2911</v>
      </c>
    </row>
    <row r="125" spans="1:19">
      <c r="A125" s="134">
        <v>44481</v>
      </c>
      <c r="B125" s="3">
        <v>1094</v>
      </c>
      <c r="C125" s="3">
        <v>444</v>
      </c>
      <c r="D125" s="3">
        <v>201</v>
      </c>
      <c r="E125" s="3">
        <v>1739</v>
      </c>
      <c r="F125" s="3">
        <v>1707</v>
      </c>
      <c r="G125" s="3">
        <v>1805</v>
      </c>
      <c r="H125" s="3">
        <v>4536</v>
      </c>
      <c r="I125" s="3">
        <v>2399</v>
      </c>
      <c r="J125" s="3">
        <v>6259239</v>
      </c>
      <c r="K125" s="3">
        <f t="shared" si="85"/>
        <v>37.200000000000003</v>
      </c>
      <c r="L125" s="48">
        <f t="shared" ref="L125:L126" si="150">B125/E125</f>
        <v>0.62909718228867162</v>
      </c>
      <c r="M125" s="48">
        <f t="shared" ref="M125:M126" si="151">C125/E125</f>
        <v>0.25531914893617019</v>
      </c>
      <c r="N125" s="48">
        <f t="shared" ref="N125:N126" si="152">D125/E125</f>
        <v>0.11558366877515813</v>
      </c>
      <c r="O125" s="7">
        <f t="shared" si="89"/>
        <v>67146</v>
      </c>
      <c r="P125" s="7">
        <f t="shared" si="61"/>
        <v>13</v>
      </c>
      <c r="Q125" s="19"/>
      <c r="R125">
        <f t="shared" ref="R125" si="153">R120</f>
        <v>233</v>
      </c>
      <c r="S125">
        <f t="shared" ref="S125" si="154">S120</f>
        <v>2911</v>
      </c>
    </row>
    <row r="126" spans="1:19">
      <c r="A126" s="134">
        <v>44482</v>
      </c>
      <c r="B126" s="3">
        <v>1098</v>
      </c>
      <c r="C126" s="3">
        <v>446</v>
      </c>
      <c r="D126" s="3">
        <v>201</v>
      </c>
      <c r="E126" s="3">
        <v>1745</v>
      </c>
      <c r="F126" s="3">
        <v>1713</v>
      </c>
      <c r="G126" s="3">
        <v>1811</v>
      </c>
      <c r="H126" s="3">
        <v>4544</v>
      </c>
      <c r="I126" s="3">
        <v>2488</v>
      </c>
      <c r="J126" s="3">
        <v>6281014</v>
      </c>
      <c r="K126" s="3">
        <f>(J126-J124)/G126</f>
        <v>49.100496963003863</v>
      </c>
      <c r="L126" s="48">
        <f t="shared" si="150"/>
        <v>0.62922636103151863</v>
      </c>
      <c r="M126" s="48">
        <f t="shared" si="151"/>
        <v>0.25558739255014329</v>
      </c>
      <c r="N126" s="48">
        <f t="shared" si="152"/>
        <v>0.11518624641833811</v>
      </c>
      <c r="O126" s="7">
        <f>J126-J124</f>
        <v>88921</v>
      </c>
      <c r="P126" s="7">
        <f>G126-G124</f>
        <v>19</v>
      </c>
      <c r="Q126" s="19"/>
      <c r="R126">
        <f>R120</f>
        <v>233</v>
      </c>
      <c r="S126">
        <f>S120</f>
        <v>2911</v>
      </c>
    </row>
    <row r="127" spans="1:19">
      <c r="A127" s="134">
        <v>44483</v>
      </c>
      <c r="B127" s="3">
        <v>1102</v>
      </c>
      <c r="C127" s="3">
        <v>446</v>
      </c>
      <c r="D127" s="3">
        <v>201</v>
      </c>
      <c r="E127" s="3">
        <v>1749</v>
      </c>
      <c r="F127" s="3">
        <v>1717</v>
      </c>
      <c r="G127" s="3">
        <v>1815</v>
      </c>
      <c r="H127" s="3">
        <v>4546</v>
      </c>
      <c r="I127" s="3">
        <v>2478</v>
      </c>
      <c r="J127" s="3">
        <v>6281014</v>
      </c>
      <c r="K127" s="3">
        <f>(J127-J125)/G127</f>
        <v>11.997245179063361</v>
      </c>
      <c r="L127" s="48">
        <f t="shared" ref="L127" si="155">B127/E127</f>
        <v>0.63007432818753573</v>
      </c>
      <c r="M127" s="48">
        <f t="shared" ref="M127" si="156">C127/E127</f>
        <v>0.25500285877644369</v>
      </c>
      <c r="N127" s="48">
        <f t="shared" ref="N127" si="157">D127/E127</f>
        <v>0.11492281303602059</v>
      </c>
      <c r="O127" s="7">
        <f>J127-J125</f>
        <v>21775</v>
      </c>
      <c r="P127" s="7">
        <f>G127-G125</f>
        <v>10</v>
      </c>
      <c r="Q127" s="19"/>
      <c r="R127">
        <f>R121</f>
        <v>233</v>
      </c>
      <c r="S127">
        <f>S121</f>
        <v>2911</v>
      </c>
    </row>
    <row r="128" spans="1:19">
      <c r="A128" s="134"/>
      <c r="B128" s="3"/>
      <c r="C128" s="3"/>
      <c r="D128" s="3"/>
      <c r="E128" s="3"/>
      <c r="F128" s="3"/>
      <c r="G128" s="3"/>
      <c r="H128" s="3"/>
      <c r="I128" s="3"/>
      <c r="O128" s="3"/>
      <c r="P128" s="7"/>
      <c r="Q128" s="19"/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6F5DB-9477-4E1B-867A-C955BFFBF42F}">
  <dimension ref="A3:Z47"/>
  <sheetViews>
    <sheetView topLeftCell="A13" zoomScale="175" zoomScaleNormal="175" workbookViewId="0">
      <selection activeCell="K36" sqref="A4:K36"/>
    </sheetView>
  </sheetViews>
  <sheetFormatPr defaultRowHeight="14.5"/>
  <cols>
    <col min="1" max="1" width="7.36328125" customWidth="1"/>
    <col min="2" max="2" width="1.81640625" hidden="1" customWidth="1"/>
    <col min="3" max="3" width="9.54296875" customWidth="1"/>
    <col min="4" max="4" width="9.1796875" hidden="1" customWidth="1"/>
    <col min="5" max="5" width="0" hidden="1" customWidth="1"/>
    <col min="6" max="6" width="10.6328125" hidden="1" customWidth="1"/>
    <col min="7" max="7" width="14.1796875" hidden="1" customWidth="1"/>
    <col min="8" max="8" width="11.26953125" hidden="1" customWidth="1"/>
    <col min="9" max="9" width="4.7265625" hidden="1" customWidth="1"/>
    <col min="10" max="10" width="14.90625" customWidth="1"/>
    <col min="17" max="17" width="13.08984375" customWidth="1"/>
    <col min="18" max="18" width="9.26953125" customWidth="1"/>
    <col min="19" max="19" width="10.54296875" customWidth="1"/>
    <col min="20" max="20" width="9.26953125" bestFit="1" customWidth="1"/>
    <col min="21" max="21" width="9.453125" customWidth="1"/>
    <col min="26" max="26" width="9.7265625" customWidth="1"/>
  </cols>
  <sheetData>
    <row r="3" spans="1:12">
      <c r="A3" s="16" t="s">
        <v>14</v>
      </c>
      <c r="E3" t="s">
        <v>54</v>
      </c>
      <c r="L3" s="20" t="s">
        <v>49</v>
      </c>
    </row>
    <row r="4" spans="1:12" ht="30.5" customHeight="1">
      <c r="A4" s="68" t="s">
        <v>8</v>
      </c>
      <c r="B4" s="68" t="s">
        <v>9</v>
      </c>
      <c r="C4" s="69" t="s">
        <v>255</v>
      </c>
      <c r="D4" s="68" t="s">
        <v>11</v>
      </c>
      <c r="E4" s="68" t="s">
        <v>13</v>
      </c>
      <c r="F4" s="69" t="s">
        <v>12</v>
      </c>
      <c r="G4" s="69" t="s">
        <v>253</v>
      </c>
      <c r="H4" s="69" t="s">
        <v>34</v>
      </c>
      <c r="I4" s="70" t="s">
        <v>252</v>
      </c>
      <c r="J4" s="69" t="s">
        <v>251</v>
      </c>
      <c r="K4" s="66" t="s">
        <v>254</v>
      </c>
    </row>
    <row r="5" spans="1:12">
      <c r="A5" s="68">
        <f t="shared" ref="A5:A13" si="0">A6-1</f>
        <v>1990</v>
      </c>
      <c r="B5" s="10">
        <v>2012</v>
      </c>
      <c r="C5" s="9">
        <v>76</v>
      </c>
      <c r="D5" s="9">
        <v>12</v>
      </c>
      <c r="E5" s="11">
        <f t="shared" ref="E5:E28" si="1">B5/D5</f>
        <v>167.66666666666666</v>
      </c>
      <c r="F5" s="11">
        <f t="shared" ref="F5:F35" si="2">C5/D5</f>
        <v>6.333333333333333</v>
      </c>
      <c r="G5" s="11">
        <v>166000000</v>
      </c>
      <c r="H5" s="35">
        <f t="shared" ref="H5:H36" si="3">C5/(G5/100000)</f>
        <v>4.5783132530120479E-2</v>
      </c>
      <c r="I5" s="43">
        <f>B5</f>
        <v>2012</v>
      </c>
      <c r="J5" s="11">
        <f>C5</f>
        <v>76</v>
      </c>
      <c r="K5" s="67">
        <f>AVERAGE(C5:C35)</f>
        <v>159.19354838709677</v>
      </c>
    </row>
    <row r="6" spans="1:12">
      <c r="A6" s="68">
        <f t="shared" si="0"/>
        <v>1991</v>
      </c>
      <c r="B6" s="10">
        <v>9932</v>
      </c>
      <c r="C6" s="9">
        <v>160</v>
      </c>
      <c r="D6" s="9">
        <v>12</v>
      </c>
      <c r="E6" s="11">
        <f t="shared" si="1"/>
        <v>827.66666666666663</v>
      </c>
      <c r="F6" s="11">
        <f t="shared" si="2"/>
        <v>13.333333333333334</v>
      </c>
      <c r="G6" s="11">
        <v>166000000</v>
      </c>
      <c r="H6" s="35">
        <f t="shared" si="3"/>
        <v>9.6385542168674704E-2</v>
      </c>
      <c r="I6">
        <f t="shared" ref="I6:I36" si="4">B6+I5</f>
        <v>11944</v>
      </c>
      <c r="J6" s="11">
        <f>C6+J5</f>
        <v>236</v>
      </c>
      <c r="K6" s="67">
        <f>K5</f>
        <v>159.19354838709677</v>
      </c>
    </row>
    <row r="7" spans="1:12">
      <c r="A7" s="68">
        <f t="shared" si="0"/>
        <v>1992</v>
      </c>
      <c r="B7" s="10">
        <v>10692</v>
      </c>
      <c r="C7" s="9">
        <v>218</v>
      </c>
      <c r="D7" s="9">
        <v>12</v>
      </c>
      <c r="E7" s="11">
        <f t="shared" si="1"/>
        <v>891</v>
      </c>
      <c r="F7" s="11">
        <f t="shared" si="2"/>
        <v>18.166666666666668</v>
      </c>
      <c r="G7" s="11">
        <v>166000000</v>
      </c>
      <c r="H7" s="35">
        <f t="shared" si="3"/>
        <v>0.13132530120481928</v>
      </c>
      <c r="I7">
        <f t="shared" si="4"/>
        <v>22636</v>
      </c>
      <c r="J7" s="11">
        <f>C7+J6</f>
        <v>454</v>
      </c>
      <c r="K7" s="67">
        <f t="shared" ref="K7:K36" si="5">K6</f>
        <v>159.19354838709677</v>
      </c>
    </row>
    <row r="8" spans="1:12">
      <c r="A8" s="68">
        <f t="shared" si="0"/>
        <v>1993</v>
      </c>
      <c r="B8" s="10">
        <v>10147</v>
      </c>
      <c r="C8" s="9">
        <v>219</v>
      </c>
      <c r="D8" s="9">
        <v>12</v>
      </c>
      <c r="E8" s="11">
        <f t="shared" si="1"/>
        <v>845.58333333333337</v>
      </c>
      <c r="F8" s="11">
        <f t="shared" si="2"/>
        <v>18.25</v>
      </c>
      <c r="G8" s="11">
        <v>166000000</v>
      </c>
      <c r="H8" s="35">
        <f t="shared" si="3"/>
        <v>0.13192771084337349</v>
      </c>
      <c r="I8">
        <f t="shared" si="4"/>
        <v>32783</v>
      </c>
      <c r="J8" s="11">
        <f>C8+J7</f>
        <v>673</v>
      </c>
      <c r="K8" s="67">
        <f t="shared" si="5"/>
        <v>159.19354838709677</v>
      </c>
    </row>
    <row r="9" spans="1:12">
      <c r="A9" s="68">
        <f t="shared" si="0"/>
        <v>1994</v>
      </c>
      <c r="B9" s="10">
        <v>10193</v>
      </c>
      <c r="C9" s="9">
        <v>223</v>
      </c>
      <c r="D9" s="9">
        <v>12</v>
      </c>
      <c r="E9" s="11">
        <f t="shared" si="1"/>
        <v>849.41666666666663</v>
      </c>
      <c r="F9" s="11">
        <f t="shared" si="2"/>
        <v>18.583333333333332</v>
      </c>
      <c r="G9" s="11">
        <v>166000000</v>
      </c>
      <c r="H9" s="35">
        <f t="shared" si="3"/>
        <v>0.13433734939759037</v>
      </c>
      <c r="I9">
        <f t="shared" si="4"/>
        <v>42976</v>
      </c>
      <c r="J9" s="11">
        <f t="shared" ref="J9:J36" si="6">C8+J8</f>
        <v>892</v>
      </c>
      <c r="K9" s="67">
        <f t="shared" si="5"/>
        <v>159.19354838709677</v>
      </c>
    </row>
    <row r="10" spans="1:12">
      <c r="A10" s="68">
        <f t="shared" si="0"/>
        <v>1995</v>
      </c>
      <c r="B10" s="10">
        <v>10001</v>
      </c>
      <c r="C10" s="9">
        <v>140</v>
      </c>
      <c r="D10" s="9">
        <v>12</v>
      </c>
      <c r="E10" s="11">
        <f t="shared" si="1"/>
        <v>833.41666666666663</v>
      </c>
      <c r="F10" s="11">
        <f t="shared" si="2"/>
        <v>11.666666666666666</v>
      </c>
      <c r="G10" s="11">
        <v>166000000</v>
      </c>
      <c r="H10" s="35">
        <f t="shared" si="3"/>
        <v>8.4337349397590355E-2</v>
      </c>
      <c r="I10">
        <f t="shared" si="4"/>
        <v>52977</v>
      </c>
      <c r="J10" s="11">
        <f t="shared" si="6"/>
        <v>1115</v>
      </c>
      <c r="K10" s="67">
        <f t="shared" si="5"/>
        <v>159.19354838709677</v>
      </c>
    </row>
    <row r="11" spans="1:12">
      <c r="A11" s="68">
        <f t="shared" si="0"/>
        <v>1996</v>
      </c>
      <c r="B11" s="10">
        <v>10771</v>
      </c>
      <c r="C11" s="9">
        <v>123</v>
      </c>
      <c r="D11" s="9">
        <v>12</v>
      </c>
      <c r="E11" s="11">
        <f t="shared" si="1"/>
        <v>897.58333333333337</v>
      </c>
      <c r="F11" s="11">
        <f t="shared" si="2"/>
        <v>10.25</v>
      </c>
      <c r="G11" s="11">
        <v>166000000</v>
      </c>
      <c r="H11" s="35">
        <f t="shared" si="3"/>
        <v>7.4096385542168672E-2</v>
      </c>
      <c r="I11">
        <f t="shared" si="4"/>
        <v>63748</v>
      </c>
      <c r="J11" s="11">
        <f t="shared" si="6"/>
        <v>1255</v>
      </c>
      <c r="K11" s="67">
        <f t="shared" si="5"/>
        <v>159.19354838709677</v>
      </c>
    </row>
    <row r="12" spans="1:12">
      <c r="A12" s="68">
        <f t="shared" si="0"/>
        <v>1997</v>
      </c>
      <c r="B12" s="10">
        <v>11006</v>
      </c>
      <c r="C12" s="9">
        <v>133</v>
      </c>
      <c r="D12" s="9">
        <v>12</v>
      </c>
      <c r="E12" s="11">
        <f t="shared" si="1"/>
        <v>917.16666666666663</v>
      </c>
      <c r="F12" s="11">
        <f t="shared" si="2"/>
        <v>11.083333333333334</v>
      </c>
      <c r="G12" s="11">
        <v>166000000</v>
      </c>
      <c r="H12" s="35">
        <f t="shared" si="3"/>
        <v>8.0120481927710846E-2</v>
      </c>
      <c r="I12">
        <f t="shared" si="4"/>
        <v>74754</v>
      </c>
      <c r="J12" s="11">
        <f t="shared" si="6"/>
        <v>1378</v>
      </c>
      <c r="K12" s="67">
        <f t="shared" si="5"/>
        <v>159.19354838709677</v>
      </c>
    </row>
    <row r="13" spans="1:12">
      <c r="A13" s="68">
        <f t="shared" si="0"/>
        <v>1998</v>
      </c>
      <c r="B13" s="10">
        <v>9949</v>
      </c>
      <c r="C13" s="9">
        <v>132</v>
      </c>
      <c r="D13" s="9">
        <v>12</v>
      </c>
      <c r="E13" s="11">
        <f t="shared" si="1"/>
        <v>829.08333333333337</v>
      </c>
      <c r="F13" s="11">
        <f t="shared" si="2"/>
        <v>11</v>
      </c>
      <c r="G13" s="11">
        <v>166000000</v>
      </c>
      <c r="H13" s="35">
        <f t="shared" si="3"/>
        <v>7.9518072289156624E-2</v>
      </c>
      <c r="I13">
        <f t="shared" si="4"/>
        <v>84703</v>
      </c>
      <c r="J13" s="11">
        <f t="shared" si="6"/>
        <v>1511</v>
      </c>
      <c r="K13" s="67">
        <f t="shared" si="5"/>
        <v>159.19354838709677</v>
      </c>
    </row>
    <row r="14" spans="1:12">
      <c r="A14" s="68">
        <f t="shared" ref="A14:A21" si="7">A15-1</f>
        <v>1999</v>
      </c>
      <c r="B14" s="10">
        <v>12123</v>
      </c>
      <c r="C14" s="9">
        <v>144</v>
      </c>
      <c r="D14" s="9">
        <v>12</v>
      </c>
      <c r="E14" s="11">
        <f t="shared" si="1"/>
        <v>1010.25</v>
      </c>
      <c r="F14" s="11">
        <f t="shared" si="2"/>
        <v>12</v>
      </c>
      <c r="G14" s="11">
        <v>166000000</v>
      </c>
      <c r="H14" s="35">
        <f t="shared" si="3"/>
        <v>8.6746987951807228E-2</v>
      </c>
      <c r="I14">
        <f t="shared" si="4"/>
        <v>96826</v>
      </c>
      <c r="J14" s="11">
        <f t="shared" si="6"/>
        <v>1643</v>
      </c>
      <c r="K14" s="67">
        <f t="shared" si="5"/>
        <v>159.19354838709677</v>
      </c>
    </row>
    <row r="15" spans="1:12">
      <c r="A15" s="68">
        <f t="shared" si="7"/>
        <v>2000</v>
      </c>
      <c r="B15" s="10">
        <v>14105</v>
      </c>
      <c r="C15" s="9">
        <v>141</v>
      </c>
      <c r="D15" s="9">
        <v>12</v>
      </c>
      <c r="E15" s="11">
        <f t="shared" si="1"/>
        <v>1175.4166666666667</v>
      </c>
      <c r="F15" s="11">
        <f t="shared" si="2"/>
        <v>11.75</v>
      </c>
      <c r="G15" s="11">
        <v>166000000</v>
      </c>
      <c r="H15" s="35">
        <f t="shared" si="3"/>
        <v>8.4939759036144577E-2</v>
      </c>
      <c r="I15">
        <f t="shared" si="4"/>
        <v>110931</v>
      </c>
      <c r="J15" s="11">
        <f t="shared" si="6"/>
        <v>1787</v>
      </c>
      <c r="K15" s="67">
        <f t="shared" si="5"/>
        <v>159.19354838709677</v>
      </c>
    </row>
    <row r="16" spans="1:12">
      <c r="A16" s="68">
        <f t="shared" si="7"/>
        <v>2001</v>
      </c>
      <c r="B16" s="10">
        <v>13359</v>
      </c>
      <c r="C16" s="9">
        <v>174</v>
      </c>
      <c r="D16" s="9">
        <v>12</v>
      </c>
      <c r="E16" s="11">
        <f t="shared" si="1"/>
        <v>1113.25</v>
      </c>
      <c r="F16" s="11">
        <f t="shared" si="2"/>
        <v>14.5</v>
      </c>
      <c r="G16" s="11">
        <v>166000000</v>
      </c>
      <c r="H16" s="35">
        <f t="shared" si="3"/>
        <v>0.10481927710843374</v>
      </c>
      <c r="I16">
        <f t="shared" si="4"/>
        <v>124290</v>
      </c>
      <c r="J16" s="11">
        <f t="shared" si="6"/>
        <v>1928</v>
      </c>
      <c r="K16" s="67">
        <f t="shared" si="5"/>
        <v>159.19354838709677</v>
      </c>
    </row>
    <row r="17" spans="1:11">
      <c r="A17" s="68">
        <f t="shared" si="7"/>
        <v>2002</v>
      </c>
      <c r="B17" s="10">
        <v>14074</v>
      </c>
      <c r="C17" s="9">
        <v>135</v>
      </c>
      <c r="D17" s="9">
        <v>12</v>
      </c>
      <c r="E17" s="11">
        <f t="shared" si="1"/>
        <v>1172.8333333333333</v>
      </c>
      <c r="F17" s="11">
        <f t="shared" si="2"/>
        <v>11.25</v>
      </c>
      <c r="G17" s="11">
        <v>166000000</v>
      </c>
      <c r="H17" s="35">
        <f t="shared" si="3"/>
        <v>8.1325301204819275E-2</v>
      </c>
      <c r="I17">
        <f t="shared" si="4"/>
        <v>138364</v>
      </c>
      <c r="J17" s="11">
        <f t="shared" si="6"/>
        <v>2102</v>
      </c>
      <c r="K17" s="67">
        <f t="shared" si="5"/>
        <v>159.19354838709677</v>
      </c>
    </row>
    <row r="18" spans="1:11">
      <c r="A18" s="68">
        <f t="shared" si="7"/>
        <v>2003</v>
      </c>
      <c r="B18" s="10">
        <v>16757</v>
      </c>
      <c r="C18" s="9">
        <v>199</v>
      </c>
      <c r="D18" s="9">
        <v>12</v>
      </c>
      <c r="E18" s="11">
        <f t="shared" si="1"/>
        <v>1396.4166666666667</v>
      </c>
      <c r="F18" s="11">
        <f t="shared" si="2"/>
        <v>16.583333333333332</v>
      </c>
      <c r="G18" s="11">
        <v>166000000</v>
      </c>
      <c r="H18" s="35">
        <f t="shared" si="3"/>
        <v>0.11987951807228915</v>
      </c>
      <c r="I18">
        <f t="shared" si="4"/>
        <v>155121</v>
      </c>
      <c r="J18" s="11">
        <f t="shared" si="6"/>
        <v>2237</v>
      </c>
      <c r="K18" s="67">
        <f t="shared" si="5"/>
        <v>159.19354838709677</v>
      </c>
    </row>
    <row r="19" spans="1:11">
      <c r="A19" s="68">
        <f t="shared" si="7"/>
        <v>2004</v>
      </c>
      <c r="B19" s="10">
        <v>15324</v>
      </c>
      <c r="C19" s="9">
        <v>162</v>
      </c>
      <c r="D19" s="9">
        <v>12</v>
      </c>
      <c r="E19" s="11">
        <f t="shared" si="1"/>
        <v>1277</v>
      </c>
      <c r="F19" s="11">
        <f t="shared" si="2"/>
        <v>13.5</v>
      </c>
      <c r="G19" s="11">
        <v>166000000</v>
      </c>
      <c r="H19" s="35">
        <f t="shared" si="3"/>
        <v>9.7590361445783133E-2</v>
      </c>
      <c r="I19">
        <f t="shared" si="4"/>
        <v>170445</v>
      </c>
      <c r="J19" s="11">
        <f t="shared" si="6"/>
        <v>2436</v>
      </c>
      <c r="K19" s="67">
        <f t="shared" si="5"/>
        <v>159.19354838709677</v>
      </c>
    </row>
    <row r="20" spans="1:11">
      <c r="A20" s="68">
        <f t="shared" si="7"/>
        <v>2005</v>
      </c>
      <c r="B20" s="10">
        <v>15581</v>
      </c>
      <c r="C20" s="9">
        <v>131</v>
      </c>
      <c r="D20" s="9">
        <v>12</v>
      </c>
      <c r="E20" s="11">
        <f t="shared" si="1"/>
        <v>1298.4166666666667</v>
      </c>
      <c r="F20" s="11">
        <f t="shared" si="2"/>
        <v>10.916666666666666</v>
      </c>
      <c r="G20" s="11">
        <v>166000000</v>
      </c>
      <c r="H20" s="35">
        <f t="shared" si="3"/>
        <v>7.8915662650602403E-2</v>
      </c>
      <c r="I20">
        <f t="shared" si="4"/>
        <v>186026</v>
      </c>
      <c r="J20" s="11">
        <f t="shared" si="6"/>
        <v>2598</v>
      </c>
      <c r="K20" s="67">
        <f t="shared" si="5"/>
        <v>159.19354838709677</v>
      </c>
    </row>
    <row r="21" spans="1:11">
      <c r="A21" s="68">
        <f t="shared" si="7"/>
        <v>2006</v>
      </c>
      <c r="B21" s="10">
        <v>17313</v>
      </c>
      <c r="C21" s="9">
        <v>123</v>
      </c>
      <c r="D21" s="9">
        <v>12</v>
      </c>
      <c r="E21" s="11">
        <f t="shared" si="1"/>
        <v>1442.75</v>
      </c>
      <c r="F21" s="11">
        <f t="shared" si="2"/>
        <v>10.25</v>
      </c>
      <c r="G21" s="11">
        <v>166000000</v>
      </c>
      <c r="H21" s="35">
        <f t="shared" si="3"/>
        <v>7.4096385542168672E-2</v>
      </c>
      <c r="I21">
        <f t="shared" si="4"/>
        <v>203339</v>
      </c>
      <c r="J21" s="11">
        <f t="shared" si="6"/>
        <v>2729</v>
      </c>
      <c r="K21" s="67">
        <f t="shared" si="5"/>
        <v>159.19354838709677</v>
      </c>
    </row>
    <row r="22" spans="1:11">
      <c r="A22" s="68">
        <v>2007</v>
      </c>
      <c r="B22" s="10">
        <v>28226</v>
      </c>
      <c r="C22" s="9">
        <v>162</v>
      </c>
      <c r="D22" s="9">
        <v>12</v>
      </c>
      <c r="E22" s="11">
        <f t="shared" si="1"/>
        <v>2352.1666666666665</v>
      </c>
      <c r="F22" s="11">
        <f t="shared" si="2"/>
        <v>13.5</v>
      </c>
      <c r="G22" s="11">
        <v>166000000</v>
      </c>
      <c r="H22" s="35">
        <f t="shared" si="3"/>
        <v>9.7590361445783133E-2</v>
      </c>
      <c r="I22">
        <f t="shared" si="4"/>
        <v>231565</v>
      </c>
      <c r="J22" s="11">
        <f t="shared" si="6"/>
        <v>2852</v>
      </c>
      <c r="K22" s="67">
        <f t="shared" si="5"/>
        <v>159.19354838709677</v>
      </c>
    </row>
    <row r="23" spans="1:11">
      <c r="A23" s="68">
        <v>2008</v>
      </c>
      <c r="B23" s="10">
        <v>29766</v>
      </c>
      <c r="C23" s="9">
        <v>182</v>
      </c>
      <c r="D23" s="9">
        <v>12</v>
      </c>
      <c r="E23" s="11">
        <f t="shared" si="1"/>
        <v>2480.5</v>
      </c>
      <c r="F23" s="11">
        <f t="shared" si="2"/>
        <v>15.166666666666666</v>
      </c>
      <c r="G23" s="11">
        <v>166000000</v>
      </c>
      <c r="H23" s="35">
        <f t="shared" si="3"/>
        <v>0.10963855421686747</v>
      </c>
      <c r="I23" s="3">
        <f t="shared" si="4"/>
        <v>261331</v>
      </c>
      <c r="J23" s="11">
        <f t="shared" si="6"/>
        <v>3014</v>
      </c>
      <c r="K23" s="67">
        <f t="shared" si="5"/>
        <v>159.19354838709677</v>
      </c>
    </row>
    <row r="24" spans="1:11">
      <c r="A24" s="68">
        <v>2009</v>
      </c>
      <c r="B24" s="10">
        <v>32786</v>
      </c>
      <c r="C24" s="9">
        <v>191</v>
      </c>
      <c r="D24" s="9">
        <v>12</v>
      </c>
      <c r="E24" s="11">
        <f t="shared" si="1"/>
        <v>2732.1666666666665</v>
      </c>
      <c r="F24" s="11">
        <f t="shared" si="2"/>
        <v>15.916666666666666</v>
      </c>
      <c r="G24" s="11">
        <v>166000000</v>
      </c>
      <c r="H24" s="35">
        <f t="shared" si="3"/>
        <v>0.11506024096385542</v>
      </c>
      <c r="I24" s="3">
        <f t="shared" si="4"/>
        <v>294117</v>
      </c>
      <c r="J24" s="11">
        <f t="shared" si="6"/>
        <v>3196</v>
      </c>
      <c r="K24" s="67">
        <f t="shared" si="5"/>
        <v>159.19354838709677</v>
      </c>
    </row>
    <row r="25" spans="1:11">
      <c r="A25" s="68">
        <v>2010</v>
      </c>
      <c r="B25" s="10">
        <v>31582</v>
      </c>
      <c r="C25" s="9">
        <v>161</v>
      </c>
      <c r="D25" s="9">
        <v>12</v>
      </c>
      <c r="E25" s="11">
        <f t="shared" si="1"/>
        <v>2631.8333333333335</v>
      </c>
      <c r="F25" s="11">
        <f t="shared" si="2"/>
        <v>13.416666666666666</v>
      </c>
      <c r="G25" s="11">
        <v>166000000</v>
      </c>
      <c r="H25" s="35">
        <f t="shared" si="3"/>
        <v>9.6987951807228912E-2</v>
      </c>
      <c r="I25" s="3">
        <f t="shared" si="4"/>
        <v>325699</v>
      </c>
      <c r="J25" s="11">
        <f t="shared" si="6"/>
        <v>3387</v>
      </c>
      <c r="K25" s="67">
        <f t="shared" si="5"/>
        <v>159.19354838709677</v>
      </c>
    </row>
    <row r="26" spans="1:11">
      <c r="A26" s="68">
        <v>2011</v>
      </c>
      <c r="B26" s="10">
        <v>25408</v>
      </c>
      <c r="C26" s="9">
        <v>173</v>
      </c>
      <c r="D26" s="9">
        <v>12</v>
      </c>
      <c r="E26" s="11">
        <f t="shared" si="1"/>
        <v>2117.3333333333335</v>
      </c>
      <c r="F26" s="11">
        <f t="shared" si="2"/>
        <v>14.416666666666666</v>
      </c>
      <c r="G26" s="11">
        <v>166000000</v>
      </c>
      <c r="H26" s="35">
        <f t="shared" si="3"/>
        <v>0.10421686746987951</v>
      </c>
      <c r="I26" s="3">
        <f t="shared" si="4"/>
        <v>351107</v>
      </c>
      <c r="J26" s="11">
        <f t="shared" si="6"/>
        <v>3548</v>
      </c>
      <c r="K26" s="67">
        <f t="shared" si="5"/>
        <v>159.19354838709677</v>
      </c>
    </row>
    <row r="27" spans="1:11">
      <c r="A27" s="68">
        <v>2012</v>
      </c>
      <c r="B27" s="10">
        <v>26668</v>
      </c>
      <c r="C27" s="9">
        <v>166</v>
      </c>
      <c r="D27" s="9">
        <v>12</v>
      </c>
      <c r="E27" s="11">
        <f t="shared" si="1"/>
        <v>2222.3333333333335</v>
      </c>
      <c r="F27" s="11">
        <f t="shared" si="2"/>
        <v>13.833333333333334</v>
      </c>
      <c r="G27" s="11">
        <v>166000000</v>
      </c>
      <c r="H27" s="35">
        <f t="shared" si="3"/>
        <v>0.1</v>
      </c>
      <c r="I27" s="3">
        <f t="shared" si="4"/>
        <v>377775</v>
      </c>
      <c r="J27" s="11">
        <f t="shared" si="6"/>
        <v>3721</v>
      </c>
      <c r="K27" s="67">
        <f t="shared" si="5"/>
        <v>159.19354838709677</v>
      </c>
    </row>
    <row r="28" spans="1:11">
      <c r="A28" s="68">
        <v>2013</v>
      </c>
      <c r="B28" s="10">
        <v>29736</v>
      </c>
      <c r="C28" s="9">
        <v>129</v>
      </c>
      <c r="D28" s="9">
        <v>12</v>
      </c>
      <c r="E28" s="11">
        <f t="shared" si="1"/>
        <v>2478</v>
      </c>
      <c r="F28" s="11">
        <f t="shared" si="2"/>
        <v>10.75</v>
      </c>
      <c r="G28" s="11">
        <v>166000000</v>
      </c>
      <c r="H28" s="35">
        <f t="shared" si="3"/>
        <v>7.7710843373493974E-2</v>
      </c>
      <c r="I28" s="3">
        <f t="shared" si="4"/>
        <v>407511</v>
      </c>
      <c r="J28" s="11">
        <f t="shared" si="6"/>
        <v>3887</v>
      </c>
      <c r="K28" s="67">
        <f t="shared" si="5"/>
        <v>159.19354838709677</v>
      </c>
    </row>
    <row r="29" spans="1:11">
      <c r="A29" s="68">
        <v>2014</v>
      </c>
      <c r="B29" s="10">
        <v>34340</v>
      </c>
      <c r="C29" s="9">
        <v>131</v>
      </c>
      <c r="D29" s="9">
        <v>12</v>
      </c>
      <c r="E29" s="11">
        <f>B29/D29</f>
        <v>2861.6666666666665</v>
      </c>
      <c r="F29" s="11">
        <f t="shared" si="2"/>
        <v>10.916666666666666</v>
      </c>
      <c r="G29" s="11">
        <v>166000000</v>
      </c>
      <c r="H29" s="35">
        <f t="shared" si="3"/>
        <v>7.8915662650602403E-2</v>
      </c>
      <c r="I29" s="3">
        <f t="shared" si="4"/>
        <v>441851</v>
      </c>
      <c r="J29" s="11">
        <f t="shared" si="6"/>
        <v>4016</v>
      </c>
      <c r="K29" s="67">
        <f t="shared" si="5"/>
        <v>159.19354838709677</v>
      </c>
    </row>
    <row r="30" spans="1:11">
      <c r="A30" s="68">
        <v>2015</v>
      </c>
      <c r="B30" s="10">
        <v>44423</v>
      </c>
      <c r="C30" s="9">
        <v>150</v>
      </c>
      <c r="D30" s="9">
        <v>12</v>
      </c>
      <c r="E30" s="11">
        <f>B30/D30</f>
        <v>3701.9166666666665</v>
      </c>
      <c r="F30" s="11">
        <f t="shared" si="2"/>
        <v>12.5</v>
      </c>
      <c r="G30" s="11">
        <v>166000000</v>
      </c>
      <c r="H30" s="35">
        <f t="shared" si="3"/>
        <v>9.036144578313253E-2</v>
      </c>
      <c r="I30" s="3">
        <f t="shared" si="4"/>
        <v>486274</v>
      </c>
      <c r="J30" s="11">
        <f t="shared" si="6"/>
        <v>4147</v>
      </c>
      <c r="K30" s="67">
        <f t="shared" si="5"/>
        <v>159.19354838709677</v>
      </c>
    </row>
    <row r="31" spans="1:11">
      <c r="A31" s="68">
        <v>2016</v>
      </c>
      <c r="B31" s="10">
        <v>45706</v>
      </c>
      <c r="C31" s="9">
        <v>178</v>
      </c>
      <c r="D31" s="9">
        <v>12</v>
      </c>
      <c r="E31" s="11">
        <f>B31/D31</f>
        <v>3808.8333333333335</v>
      </c>
      <c r="F31" s="11">
        <f t="shared" si="2"/>
        <v>14.833333333333334</v>
      </c>
      <c r="G31" s="11">
        <v>166000000</v>
      </c>
      <c r="H31" s="35">
        <f t="shared" si="3"/>
        <v>0.10722891566265061</v>
      </c>
      <c r="I31" s="3">
        <f t="shared" si="4"/>
        <v>531980</v>
      </c>
      <c r="J31" s="11">
        <f t="shared" si="6"/>
        <v>4297</v>
      </c>
      <c r="K31" s="67">
        <f t="shared" si="5"/>
        <v>159.19354838709677</v>
      </c>
    </row>
    <row r="32" spans="1:11">
      <c r="A32" s="68">
        <v>2017</v>
      </c>
      <c r="B32" s="10">
        <v>38911</v>
      </c>
      <c r="C32" s="9">
        <v>165</v>
      </c>
      <c r="D32" s="9">
        <v>12</v>
      </c>
      <c r="E32" s="11">
        <f>B32/D32</f>
        <v>3242.5833333333335</v>
      </c>
      <c r="F32" s="11">
        <f t="shared" si="2"/>
        <v>13.75</v>
      </c>
      <c r="G32" s="11">
        <v>166000000</v>
      </c>
      <c r="H32" s="35">
        <f t="shared" si="3"/>
        <v>9.9397590361445784E-2</v>
      </c>
      <c r="I32" s="3">
        <f t="shared" si="4"/>
        <v>570891</v>
      </c>
      <c r="J32" s="11">
        <f t="shared" si="6"/>
        <v>4475</v>
      </c>
      <c r="K32" s="67">
        <f t="shared" si="5"/>
        <v>159.19354838709677</v>
      </c>
    </row>
    <row r="33" spans="1:26">
      <c r="A33" s="68">
        <v>2018</v>
      </c>
      <c r="B33" s="10">
        <v>49138</v>
      </c>
      <c r="C33" s="9">
        <v>165</v>
      </c>
      <c r="D33" s="9">
        <v>12</v>
      </c>
      <c r="E33" s="11">
        <f t="shared" ref="E33:E36" si="8">B33/D33</f>
        <v>4094.8333333333335</v>
      </c>
      <c r="F33" s="11">
        <f t="shared" si="2"/>
        <v>13.75</v>
      </c>
      <c r="G33" s="11">
        <v>166000000</v>
      </c>
      <c r="H33" s="35">
        <f t="shared" si="3"/>
        <v>9.9397590361445784E-2</v>
      </c>
      <c r="I33" s="3">
        <f t="shared" si="4"/>
        <v>620029</v>
      </c>
      <c r="J33" s="11">
        <f t="shared" si="6"/>
        <v>4640</v>
      </c>
      <c r="K33" s="67">
        <f t="shared" si="5"/>
        <v>159.19354838709677</v>
      </c>
    </row>
    <row r="34" spans="1:26">
      <c r="A34" s="68">
        <v>2019</v>
      </c>
      <c r="B34" s="10">
        <v>48444</v>
      </c>
      <c r="C34" s="9">
        <v>183</v>
      </c>
      <c r="D34" s="9">
        <v>12</v>
      </c>
      <c r="E34" s="11">
        <f t="shared" si="8"/>
        <v>4037</v>
      </c>
      <c r="F34" s="11">
        <f t="shared" si="2"/>
        <v>15.25</v>
      </c>
      <c r="G34" s="11">
        <v>166000000</v>
      </c>
      <c r="H34" s="35">
        <f t="shared" si="3"/>
        <v>0.11024096385542169</v>
      </c>
      <c r="I34" s="3">
        <f t="shared" si="4"/>
        <v>668473</v>
      </c>
      <c r="J34" s="11">
        <f t="shared" si="6"/>
        <v>4805</v>
      </c>
      <c r="K34" s="67">
        <f t="shared" si="5"/>
        <v>159.19354838709677</v>
      </c>
    </row>
    <row r="35" spans="1:26">
      <c r="A35" s="68">
        <v>2020</v>
      </c>
      <c r="B35" s="10">
        <v>46263</v>
      </c>
      <c r="C35" s="9">
        <v>166</v>
      </c>
      <c r="D35" s="9">
        <v>12</v>
      </c>
      <c r="E35" s="11">
        <f t="shared" si="8"/>
        <v>3855.25</v>
      </c>
      <c r="F35" s="11">
        <f t="shared" si="2"/>
        <v>13.833333333333334</v>
      </c>
      <c r="G35" s="11">
        <v>166000000</v>
      </c>
      <c r="H35" s="35">
        <f t="shared" si="3"/>
        <v>0.1</v>
      </c>
      <c r="I35" s="3">
        <f t="shared" si="4"/>
        <v>714736</v>
      </c>
      <c r="J35" s="11">
        <f t="shared" si="6"/>
        <v>4988</v>
      </c>
      <c r="K35" s="67">
        <f t="shared" si="5"/>
        <v>159.19354838709677</v>
      </c>
    </row>
    <row r="36" spans="1:26">
      <c r="A36" s="71" t="s">
        <v>265</v>
      </c>
      <c r="B36" s="13">
        <v>217717</v>
      </c>
      <c r="C36" s="13">
        <f>'VAERS-ONS'!$C$171</f>
        <v>17128</v>
      </c>
      <c r="D36" s="12">
        <v>4.5</v>
      </c>
      <c r="E36" s="14">
        <f t="shared" si="8"/>
        <v>48381.555555555555</v>
      </c>
      <c r="F36" s="14">
        <f>C36/D36</f>
        <v>3806.2222222222222</v>
      </c>
      <c r="G36" s="14">
        <v>285720586</v>
      </c>
      <c r="H36" s="35">
        <f t="shared" si="3"/>
        <v>5.9946678115800864</v>
      </c>
      <c r="I36" s="3">
        <f t="shared" si="4"/>
        <v>932453</v>
      </c>
      <c r="J36" s="11">
        <f t="shared" si="6"/>
        <v>5154</v>
      </c>
      <c r="K36" s="67">
        <f t="shared" si="5"/>
        <v>159.19354838709677</v>
      </c>
    </row>
    <row r="37" spans="1:26">
      <c r="B37" s="43"/>
      <c r="C37" s="7"/>
      <c r="E37" s="7"/>
    </row>
    <row r="38" spans="1:26">
      <c r="A38" s="9"/>
      <c r="B38" s="9"/>
      <c r="C38" s="84" t="s">
        <v>254</v>
      </c>
      <c r="D38" s="84"/>
      <c r="E38" s="84"/>
      <c r="F38" s="84"/>
      <c r="G38" s="84"/>
      <c r="H38" s="84"/>
      <c r="I38" s="84"/>
      <c r="J38" s="84" t="s">
        <v>263</v>
      </c>
      <c r="R38" s="139" t="s">
        <v>255</v>
      </c>
      <c r="S38" s="139"/>
      <c r="T38" s="140" t="s">
        <v>271</v>
      </c>
      <c r="U38" s="140"/>
      <c r="X38" s="110" t="s">
        <v>272</v>
      </c>
      <c r="Y38" s="109" t="s">
        <v>271</v>
      </c>
      <c r="Z38" t="s">
        <v>10</v>
      </c>
    </row>
    <row r="39" spans="1:26">
      <c r="A39" s="85" t="s">
        <v>264</v>
      </c>
      <c r="B39" s="9"/>
      <c r="C39" s="86">
        <f>AVERAGE(C5:C35)</f>
        <v>159.19354838709677</v>
      </c>
      <c r="D39" s="86"/>
      <c r="E39" s="86"/>
      <c r="F39" s="86"/>
      <c r="G39" s="86"/>
      <c r="H39" s="86"/>
      <c r="I39" s="86"/>
      <c r="J39" s="86">
        <f>C36</f>
        <v>17128</v>
      </c>
      <c r="K39" s="106">
        <f>J39/C39</f>
        <v>107.59229989868288</v>
      </c>
      <c r="L39" s="24">
        <f>C36/J36</f>
        <v>3.3232440822662008</v>
      </c>
      <c r="Q39" s="9" t="s">
        <v>256</v>
      </c>
      <c r="R39" s="108" t="s">
        <v>269</v>
      </c>
      <c r="S39" s="108" t="s">
        <v>270</v>
      </c>
      <c r="T39" s="108" t="s">
        <v>269</v>
      </c>
      <c r="U39" s="108" t="s">
        <v>270</v>
      </c>
      <c r="W39" s="9"/>
      <c r="X39" s="108" t="s">
        <v>269</v>
      </c>
      <c r="Y39" s="108" t="s">
        <v>269</v>
      </c>
    </row>
    <row r="40" spans="1:26">
      <c r="Q40" s="107">
        <v>44302</v>
      </c>
      <c r="R40" s="11">
        <v>3084</v>
      </c>
      <c r="S40" s="11">
        <v>570233</v>
      </c>
      <c r="T40" s="11"/>
      <c r="U40" s="11"/>
      <c r="W40" s="107">
        <v>44302</v>
      </c>
      <c r="X40" s="11">
        <v>75364</v>
      </c>
      <c r="Y40" s="11"/>
    </row>
    <row r="41" spans="1:26">
      <c r="Q41" s="107" t="s">
        <v>276</v>
      </c>
      <c r="R41" s="11">
        <v>5888</v>
      </c>
      <c r="S41" s="11">
        <v>596233</v>
      </c>
      <c r="T41" s="11">
        <f t="shared" ref="T41" si="9">R41-R40</f>
        <v>2804</v>
      </c>
      <c r="U41" s="11">
        <f t="shared" ref="U41" si="10">S41-S40</f>
        <v>26000</v>
      </c>
      <c r="W41" s="107">
        <v>44351</v>
      </c>
      <c r="X41" s="11">
        <v>329021</v>
      </c>
      <c r="Y41" s="11">
        <f t="shared" ref="Y41:Y44" si="11">X41-X40</f>
        <v>253657</v>
      </c>
    </row>
    <row r="42" spans="1:26">
      <c r="Q42" s="107" t="s">
        <v>275</v>
      </c>
      <c r="R42" s="11">
        <v>6985</v>
      </c>
      <c r="S42" s="11">
        <v>601824</v>
      </c>
      <c r="T42" s="11">
        <f t="shared" ref="T42:U44" si="12">R42-R41</f>
        <v>1097</v>
      </c>
      <c r="U42" s="11">
        <f t="shared" si="12"/>
        <v>5591</v>
      </c>
      <c r="W42" s="107">
        <v>44368</v>
      </c>
      <c r="X42" s="11">
        <v>411931</v>
      </c>
      <c r="Y42" s="11">
        <f t="shared" si="11"/>
        <v>82910</v>
      </c>
    </row>
    <row r="43" spans="1:26">
      <c r="Q43" s="107" t="s">
        <v>274</v>
      </c>
      <c r="R43" s="11">
        <v>9048</v>
      </c>
      <c r="S43" s="11">
        <v>603958</v>
      </c>
      <c r="T43" s="11">
        <f t="shared" si="12"/>
        <v>2063</v>
      </c>
      <c r="U43" s="11">
        <f t="shared" si="12"/>
        <v>2134</v>
      </c>
      <c r="W43" s="107">
        <v>44379</v>
      </c>
      <c r="X43" s="11">
        <v>438441</v>
      </c>
      <c r="Y43" s="11">
        <f t="shared" si="11"/>
        <v>26510</v>
      </c>
    </row>
    <row r="44" spans="1:26">
      <c r="Q44" s="111" t="s">
        <v>273</v>
      </c>
      <c r="R44" s="112">
        <v>10991</v>
      </c>
      <c r="S44" s="112">
        <v>604836</v>
      </c>
      <c r="T44" s="112">
        <f t="shared" si="12"/>
        <v>1943</v>
      </c>
      <c r="U44" s="112">
        <f t="shared" si="12"/>
        <v>878</v>
      </c>
      <c r="W44" s="107">
        <v>44386</v>
      </c>
      <c r="X44" s="11">
        <v>463457</v>
      </c>
      <c r="Y44" s="11">
        <f t="shared" si="11"/>
        <v>25016</v>
      </c>
    </row>
    <row r="45" spans="1:26">
      <c r="Q45" s="111" t="s">
        <v>277</v>
      </c>
      <c r="R45" s="112">
        <v>11405</v>
      </c>
      <c r="S45" s="112">
        <v>601124</v>
      </c>
      <c r="T45" s="112">
        <f t="shared" ref="T45" si="13">R45-R44</f>
        <v>414</v>
      </c>
      <c r="U45" s="112">
        <f t="shared" ref="U45" si="14">S45-S44</f>
        <v>-3712</v>
      </c>
    </row>
    <row r="46" spans="1:26">
      <c r="Q46" s="111" t="s">
        <v>278</v>
      </c>
      <c r="R46" s="112">
        <v>11490</v>
      </c>
      <c r="S46" s="112">
        <v>603504</v>
      </c>
      <c r="T46" s="112">
        <f t="shared" ref="T46" si="15">R46-R45</f>
        <v>85</v>
      </c>
      <c r="U46" s="112">
        <f t="shared" ref="U46" si="16">S46-S45</f>
        <v>2380</v>
      </c>
    </row>
    <row r="47" spans="1:26">
      <c r="T47" s="7"/>
      <c r="U47" s="7"/>
    </row>
  </sheetData>
  <mergeCells count="2">
    <mergeCell ref="R38:S38"/>
    <mergeCell ref="T38:U38"/>
  </mergeCells>
  <hyperlinks>
    <hyperlink ref="A3" r:id="rId1" xr:uid="{73B94414-F1C0-4586-AF35-699477CB2A82}"/>
    <hyperlink ref="L3" r:id="rId2" xr:uid="{081C60B4-4E81-4F19-A6B1-71D7B037D3B5}"/>
  </hyperlinks>
  <pageMargins left="0.7" right="0.7" top="0.75" bottom="0.75" header="0.3" footer="0.3"/>
  <pageSetup orientation="portrait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E0D0-D033-43FC-8284-ED7A7F81AD1C}">
  <dimension ref="A1:N181"/>
  <sheetViews>
    <sheetView topLeftCell="A151" workbookViewId="0">
      <selection activeCell="N15" sqref="N15"/>
    </sheetView>
  </sheetViews>
  <sheetFormatPr defaultRowHeight="14.5"/>
  <cols>
    <col min="4" max="4" width="7.54296875" bestFit="1" customWidth="1"/>
    <col min="5" max="5" width="8.54296875" bestFit="1" customWidth="1"/>
    <col min="14" max="14" width="9.81640625" bestFit="1" customWidth="1"/>
  </cols>
  <sheetData>
    <row r="1" spans="1:14" ht="20">
      <c r="A1" s="51" t="s">
        <v>55</v>
      </c>
      <c r="B1" s="51" t="s">
        <v>56</v>
      </c>
      <c r="C1" s="51" t="s">
        <v>57</v>
      </c>
      <c r="D1" s="51" t="s">
        <v>58</v>
      </c>
      <c r="E1" s="51" t="s">
        <v>59</v>
      </c>
    </row>
    <row r="2" spans="1:14">
      <c r="A2" s="52" t="s">
        <v>60</v>
      </c>
      <c r="B2" s="53">
        <v>802088</v>
      </c>
      <c r="C2" s="53">
        <v>29519</v>
      </c>
      <c r="D2" s="54">
        <v>3.6999999999999998E-2</v>
      </c>
      <c r="E2" s="52">
        <v>302.14</v>
      </c>
    </row>
    <row r="3" spans="1:14">
      <c r="A3" s="52" t="s">
        <v>61</v>
      </c>
      <c r="B3" s="53">
        <v>1657893</v>
      </c>
      <c r="C3" s="53">
        <v>30020</v>
      </c>
      <c r="D3" s="54">
        <v>1.7999999999999999E-2</v>
      </c>
      <c r="E3" s="52">
        <v>281.36</v>
      </c>
    </row>
    <row r="4" spans="1:14" ht="20">
      <c r="A4" s="52" t="s">
        <v>62</v>
      </c>
      <c r="B4" s="53">
        <v>203150</v>
      </c>
      <c r="C4" s="53">
        <v>9108</v>
      </c>
      <c r="D4" s="54">
        <v>4.4999999999999998E-2</v>
      </c>
      <c r="E4" s="52">
        <v>275.92</v>
      </c>
    </row>
    <row r="5" spans="1:14">
      <c r="A5" s="52" t="s">
        <v>63</v>
      </c>
      <c r="B5" s="53">
        <v>5087</v>
      </c>
      <c r="C5" s="52">
        <v>90</v>
      </c>
      <c r="D5" s="54">
        <v>1.7999999999999999E-2</v>
      </c>
      <c r="E5" s="52">
        <v>265.8</v>
      </c>
    </row>
    <row r="6" spans="1:14" ht="20">
      <c r="A6" s="52" t="s">
        <v>64</v>
      </c>
      <c r="B6" s="53">
        <v>155063</v>
      </c>
      <c r="C6" s="53">
        <v>5311</v>
      </c>
      <c r="D6" s="54">
        <v>3.4000000000000002E-2</v>
      </c>
      <c r="E6" s="52">
        <v>254.91</v>
      </c>
    </row>
    <row r="7" spans="1:14">
      <c r="A7" s="52" t="s">
        <v>65</v>
      </c>
      <c r="B7" s="53">
        <v>99248</v>
      </c>
      <c r="C7" s="53">
        <v>1574</v>
      </c>
      <c r="D7" s="54">
        <v>1.6E-2</v>
      </c>
      <c r="E7" s="52">
        <v>253</v>
      </c>
    </row>
    <row r="8" spans="1:14">
      <c r="A8" s="52" t="s">
        <v>66</v>
      </c>
      <c r="B8" s="53">
        <v>416646</v>
      </c>
      <c r="C8" s="53">
        <v>17496</v>
      </c>
      <c r="D8" s="54">
        <v>4.2000000000000003E-2</v>
      </c>
      <c r="E8" s="52">
        <v>250.81</v>
      </c>
    </row>
    <row r="9" spans="1:14">
      <c r="A9" s="52" t="s">
        <v>67</v>
      </c>
      <c r="B9" s="53">
        <v>254676</v>
      </c>
      <c r="C9" s="53">
        <v>6075</v>
      </c>
      <c r="D9" s="54">
        <v>2.4E-2</v>
      </c>
      <c r="E9" s="52">
        <v>228.59</v>
      </c>
    </row>
    <row r="10" spans="1:14">
      <c r="A10" s="52" t="s">
        <v>68</v>
      </c>
      <c r="B10" s="53">
        <v>388835</v>
      </c>
      <c r="C10" s="53">
        <v>12292</v>
      </c>
      <c r="D10" s="54">
        <v>3.2000000000000001E-2</v>
      </c>
      <c r="E10" s="52">
        <v>225.37</v>
      </c>
    </row>
    <row r="11" spans="1:14">
      <c r="A11" s="52" t="s">
        <v>69</v>
      </c>
      <c r="B11" s="53">
        <v>1048881</v>
      </c>
      <c r="C11" s="53">
        <v>24842</v>
      </c>
      <c r="D11" s="54">
        <v>2.4E-2</v>
      </c>
      <c r="E11" s="52">
        <v>216.32</v>
      </c>
    </row>
    <row r="12" spans="1:14">
      <c r="A12" s="52" t="s">
        <v>70</v>
      </c>
      <c r="B12" s="53">
        <v>16083258</v>
      </c>
      <c r="C12" s="53">
        <v>449068</v>
      </c>
      <c r="D12" s="54">
        <v>2.8000000000000001E-2</v>
      </c>
      <c r="E12" s="52">
        <v>212.78</v>
      </c>
    </row>
    <row r="13" spans="1:14">
      <c r="A13" s="52" t="s">
        <v>71</v>
      </c>
      <c r="B13" s="53">
        <v>1925289</v>
      </c>
      <c r="C13" s="53">
        <v>68053</v>
      </c>
      <c r="D13" s="54">
        <v>3.5000000000000003E-2</v>
      </c>
      <c r="E13" s="52">
        <v>209.33</v>
      </c>
      <c r="L13">
        <v>3.27</v>
      </c>
      <c r="M13">
        <v>100000</v>
      </c>
      <c r="N13" s="55">
        <f>L13/M13</f>
        <v>3.2700000000000002E-5</v>
      </c>
    </row>
    <row r="14" spans="1:14">
      <c r="A14" s="52" t="s">
        <v>72</v>
      </c>
      <c r="B14" s="53">
        <v>251690</v>
      </c>
      <c r="C14" s="53">
        <v>4353</v>
      </c>
      <c r="D14" s="54">
        <v>1.7000000000000001E-2</v>
      </c>
      <c r="E14" s="52">
        <v>208.48</v>
      </c>
      <c r="N14" s="19">
        <f>N13*100</f>
        <v>3.2700000000000003E-3</v>
      </c>
    </row>
    <row r="15" spans="1:14">
      <c r="A15" s="52" t="s">
        <v>73</v>
      </c>
      <c r="B15" s="53">
        <v>4192183</v>
      </c>
      <c r="C15" s="53">
        <v>125225</v>
      </c>
      <c r="D15" s="54">
        <v>0.03</v>
      </c>
      <c r="E15" s="52">
        <v>207.68</v>
      </c>
      <c r="N15" s="18">
        <f>N14*2</f>
        <v>6.5400000000000007E-3</v>
      </c>
    </row>
    <row r="16" spans="1:14">
      <c r="A16" s="52" t="s">
        <v>74</v>
      </c>
      <c r="B16" s="53">
        <v>353986</v>
      </c>
      <c r="C16" s="53">
        <v>7903</v>
      </c>
      <c r="D16" s="54">
        <v>2.1999999999999999E-2</v>
      </c>
      <c r="E16" s="52">
        <v>194.3</v>
      </c>
    </row>
    <row r="17" spans="1:5">
      <c r="A17" s="52" t="s">
        <v>75</v>
      </c>
      <c r="B17" s="53">
        <v>2865622</v>
      </c>
      <c r="C17" s="53">
        <v>72928</v>
      </c>
      <c r="D17" s="54">
        <v>2.5000000000000001E-2</v>
      </c>
      <c r="E17" s="52">
        <v>192.06</v>
      </c>
    </row>
    <row r="18" spans="1:5" ht="20">
      <c r="A18" s="52" t="s">
        <v>76</v>
      </c>
      <c r="B18" s="53">
        <v>4478390</v>
      </c>
      <c r="C18" s="53">
        <v>127983</v>
      </c>
      <c r="D18" s="54">
        <v>2.9000000000000001E-2</v>
      </c>
      <c r="E18" s="52">
        <v>191.49</v>
      </c>
    </row>
    <row r="19" spans="1:5" ht="20">
      <c r="A19" s="52" t="s">
        <v>77</v>
      </c>
      <c r="B19" s="53">
        <v>33117737</v>
      </c>
      <c r="C19" s="53">
        <v>589893</v>
      </c>
      <c r="D19" s="54">
        <v>1.7999999999999999E-2</v>
      </c>
      <c r="E19" s="52">
        <v>179.71</v>
      </c>
    </row>
    <row r="20" spans="1:5">
      <c r="A20" s="52" t="s">
        <v>78</v>
      </c>
      <c r="B20" s="53">
        <v>2396604</v>
      </c>
      <c r="C20" s="53">
        <v>221647</v>
      </c>
      <c r="D20" s="54">
        <v>9.1999999999999998E-2</v>
      </c>
      <c r="E20" s="52">
        <v>173.74</v>
      </c>
    </row>
    <row r="21" spans="1:5">
      <c r="A21" s="52" t="s">
        <v>79</v>
      </c>
      <c r="B21" s="53">
        <v>3636453</v>
      </c>
      <c r="C21" s="53">
        <v>79620</v>
      </c>
      <c r="D21" s="54">
        <v>2.1999999999999999E-2</v>
      </c>
      <c r="E21" s="52">
        <v>169.13</v>
      </c>
    </row>
    <row r="22" spans="1:5">
      <c r="A22" s="52" t="s">
        <v>80</v>
      </c>
      <c r="B22" s="53">
        <v>3232456</v>
      </c>
      <c r="C22" s="53">
        <v>84724</v>
      </c>
      <c r="D22" s="54">
        <v>2.5999999999999999E-2</v>
      </c>
      <c r="E22" s="52">
        <v>168.31</v>
      </c>
    </row>
    <row r="23" spans="1:5">
      <c r="A23" s="52" t="s">
        <v>81</v>
      </c>
      <c r="B23" s="53">
        <v>845224</v>
      </c>
      <c r="C23" s="53">
        <v>17017</v>
      </c>
      <c r="D23" s="54">
        <v>0.02</v>
      </c>
      <c r="E23" s="52">
        <v>165.71</v>
      </c>
    </row>
    <row r="24" spans="1:5">
      <c r="A24" s="52" t="s">
        <v>82</v>
      </c>
      <c r="B24" s="53">
        <v>3539484</v>
      </c>
      <c r="C24" s="53">
        <v>74063</v>
      </c>
      <c r="D24" s="54">
        <v>2.1000000000000001E-2</v>
      </c>
      <c r="E24" s="52">
        <v>164.81</v>
      </c>
    </row>
    <row r="25" spans="1:5">
      <c r="A25" s="52" t="s">
        <v>83</v>
      </c>
      <c r="B25" s="53">
        <v>13569</v>
      </c>
      <c r="C25" s="52">
        <v>127</v>
      </c>
      <c r="D25" s="54">
        <v>8.9999999999999993E-3</v>
      </c>
      <c r="E25" s="52">
        <v>164.63</v>
      </c>
    </row>
    <row r="26" spans="1:5">
      <c r="A26" s="52" t="s">
        <v>84</v>
      </c>
      <c r="B26" s="53">
        <v>5980325</v>
      </c>
      <c r="C26" s="53">
        <v>108358</v>
      </c>
      <c r="D26" s="54">
        <v>1.7999999999999999E-2</v>
      </c>
      <c r="E26" s="52">
        <v>161.58000000000001</v>
      </c>
    </row>
    <row r="27" spans="1:5">
      <c r="A27" s="52" t="s">
        <v>85</v>
      </c>
      <c r="B27" s="53">
        <v>1075543</v>
      </c>
      <c r="C27" s="53">
        <v>29941</v>
      </c>
      <c r="D27" s="54">
        <v>2.8000000000000001E-2</v>
      </c>
      <c r="E27" s="52">
        <v>154.68</v>
      </c>
    </row>
    <row r="28" spans="1:5" ht="20">
      <c r="A28" s="52" t="s">
        <v>86</v>
      </c>
      <c r="B28" s="53">
        <v>3000</v>
      </c>
      <c r="C28" s="52">
        <v>58</v>
      </c>
      <c r="D28" s="54">
        <v>1.9E-2</v>
      </c>
      <c r="E28" s="52">
        <v>152.56</v>
      </c>
    </row>
    <row r="29" spans="1:5">
      <c r="A29" s="52" t="s">
        <v>87</v>
      </c>
      <c r="B29" s="53">
        <v>1329918</v>
      </c>
      <c r="C29" s="53">
        <v>28518</v>
      </c>
      <c r="D29" s="54">
        <v>2.1000000000000001E-2</v>
      </c>
      <c r="E29" s="52">
        <v>150.47</v>
      </c>
    </row>
    <row r="30" spans="1:5">
      <c r="A30" s="52" t="s">
        <v>88</v>
      </c>
      <c r="B30" s="53">
        <v>270849</v>
      </c>
      <c r="C30" s="53">
        <v>4185</v>
      </c>
      <c r="D30" s="54">
        <v>1.4999999999999999E-2</v>
      </c>
      <c r="E30" s="52">
        <v>150.16999999999999</v>
      </c>
    </row>
    <row r="31" spans="1:5">
      <c r="A31" s="52" t="s">
        <v>89</v>
      </c>
      <c r="B31" s="53">
        <v>374121</v>
      </c>
      <c r="C31" s="53">
        <v>6331</v>
      </c>
      <c r="D31" s="54">
        <v>1.7000000000000001E-2</v>
      </c>
      <c r="E31" s="52">
        <v>149.09</v>
      </c>
    </row>
    <row r="32" spans="1:5">
      <c r="A32" s="52" t="s">
        <v>90</v>
      </c>
      <c r="B32" s="53">
        <v>221948</v>
      </c>
      <c r="C32" s="53">
        <v>4392</v>
      </c>
      <c r="D32" s="54">
        <v>0.02</v>
      </c>
      <c r="E32" s="52">
        <v>148.49</v>
      </c>
    </row>
    <row r="33" spans="1:5">
      <c r="A33" s="52" t="s">
        <v>91</v>
      </c>
      <c r="B33" s="53">
        <v>1058341</v>
      </c>
      <c r="C33" s="53">
        <v>14366</v>
      </c>
      <c r="D33" s="54">
        <v>1.4E-2</v>
      </c>
      <c r="E33" s="52">
        <v>139.66999999999999</v>
      </c>
    </row>
    <row r="34" spans="1:5" ht="20">
      <c r="A34" s="52" t="s">
        <v>92</v>
      </c>
      <c r="B34" s="53">
        <v>69545</v>
      </c>
      <c r="C34" s="52">
        <v>810</v>
      </c>
      <c r="D34" s="54">
        <v>1.2E-2</v>
      </c>
      <c r="E34" s="52">
        <v>130.66999999999999</v>
      </c>
    </row>
    <row r="35" spans="1:5">
      <c r="A35" s="52" t="s">
        <v>93</v>
      </c>
      <c r="B35" s="53">
        <v>687353</v>
      </c>
      <c r="C35" s="53">
        <v>10776</v>
      </c>
      <c r="D35" s="54">
        <v>1.6E-2</v>
      </c>
      <c r="E35" s="52">
        <v>125.67</v>
      </c>
    </row>
    <row r="36" spans="1:5">
      <c r="A36" s="52" t="s">
        <v>94</v>
      </c>
      <c r="B36" s="53">
        <v>106770</v>
      </c>
      <c r="C36" s="53">
        <v>2244</v>
      </c>
      <c r="D36" s="54">
        <v>2.1000000000000001E-2</v>
      </c>
      <c r="E36" s="52">
        <v>125.07</v>
      </c>
    </row>
    <row r="37" spans="1:5">
      <c r="A37" s="52" t="s">
        <v>95</v>
      </c>
      <c r="B37" s="53">
        <v>337573</v>
      </c>
      <c r="C37" s="53">
        <v>4622</v>
      </c>
      <c r="D37" s="54">
        <v>1.4E-2</v>
      </c>
      <c r="E37" s="52">
        <v>124.23</v>
      </c>
    </row>
    <row r="38" spans="1:5">
      <c r="A38" s="52" t="s">
        <v>96</v>
      </c>
      <c r="B38" s="53">
        <v>130945</v>
      </c>
      <c r="C38" s="53">
        <v>2326</v>
      </c>
      <c r="D38" s="54">
        <v>1.7999999999999999E-2</v>
      </c>
      <c r="E38" s="52">
        <v>121.6</v>
      </c>
    </row>
    <row r="39" spans="1:5">
      <c r="A39" s="52" t="s">
        <v>97</v>
      </c>
      <c r="B39" s="53">
        <v>349653</v>
      </c>
      <c r="C39" s="53">
        <v>13965</v>
      </c>
      <c r="D39" s="54">
        <v>0.04</v>
      </c>
      <c r="E39" s="52">
        <v>121.3</v>
      </c>
    </row>
    <row r="40" spans="1:5">
      <c r="A40" s="52" t="s">
        <v>98</v>
      </c>
      <c r="B40" s="53">
        <v>641380</v>
      </c>
      <c r="C40" s="53">
        <v>10546</v>
      </c>
      <c r="D40" s="54">
        <v>1.6E-2</v>
      </c>
      <c r="E40" s="52">
        <v>118.8</v>
      </c>
    </row>
    <row r="41" spans="1:5">
      <c r="A41" s="52" t="s">
        <v>99</v>
      </c>
      <c r="B41" s="53">
        <v>332971</v>
      </c>
      <c r="C41" s="53">
        <v>8360</v>
      </c>
      <c r="D41" s="54">
        <v>2.5000000000000001E-2</v>
      </c>
      <c r="E41" s="52">
        <v>118.67</v>
      </c>
    </row>
    <row r="42" spans="1:5">
      <c r="A42" s="52" t="s">
        <v>100</v>
      </c>
      <c r="B42" s="53">
        <v>418851</v>
      </c>
      <c r="C42" s="53">
        <v>20193</v>
      </c>
      <c r="D42" s="54">
        <v>4.8000000000000001E-2</v>
      </c>
      <c r="E42" s="52">
        <v>116.23</v>
      </c>
    </row>
    <row r="43" spans="1:5">
      <c r="A43" s="52" t="s">
        <v>101</v>
      </c>
      <c r="B43" s="53">
        <v>2239897</v>
      </c>
      <c r="C43" s="53">
        <v>51353</v>
      </c>
      <c r="D43" s="54">
        <v>2.3E-2</v>
      </c>
      <c r="E43" s="52">
        <v>115.7</v>
      </c>
    </row>
    <row r="44" spans="1:5">
      <c r="A44" s="52" t="s">
        <v>102</v>
      </c>
      <c r="B44" s="53">
        <v>538518</v>
      </c>
      <c r="C44" s="53">
        <v>7677</v>
      </c>
      <c r="D44" s="54">
        <v>1.4E-2</v>
      </c>
      <c r="E44" s="52">
        <v>111.98</v>
      </c>
    </row>
    <row r="45" spans="1:5">
      <c r="A45" s="52" t="s">
        <v>103</v>
      </c>
      <c r="B45" s="53">
        <v>265098</v>
      </c>
      <c r="C45" s="53">
        <v>3871</v>
      </c>
      <c r="D45" s="54">
        <v>1.4999999999999999E-2</v>
      </c>
      <c r="E45" s="52">
        <v>111.82</v>
      </c>
    </row>
    <row r="46" spans="1:5">
      <c r="A46" s="52" t="s">
        <v>104</v>
      </c>
      <c r="B46" s="53">
        <v>389804</v>
      </c>
      <c r="C46" s="53">
        <v>11772</v>
      </c>
      <c r="D46" s="54">
        <v>0.03</v>
      </c>
      <c r="E46" s="52">
        <v>109.85</v>
      </c>
    </row>
    <row r="47" spans="1:5">
      <c r="A47" s="52" t="s">
        <v>105</v>
      </c>
      <c r="B47" s="53">
        <v>3657662</v>
      </c>
      <c r="C47" s="53">
        <v>87429</v>
      </c>
      <c r="D47" s="54">
        <v>2.4E-2</v>
      </c>
      <c r="E47" s="52">
        <v>105.17</v>
      </c>
    </row>
    <row r="48" spans="1:5">
      <c r="A48" s="52" t="s">
        <v>106</v>
      </c>
      <c r="B48" s="53">
        <v>335345</v>
      </c>
      <c r="C48" s="53">
        <v>12236</v>
      </c>
      <c r="D48" s="54">
        <v>3.5999999999999997E-2</v>
      </c>
      <c r="E48" s="52">
        <v>104.63</v>
      </c>
    </row>
    <row r="49" spans="1:5">
      <c r="A49" s="52" t="s">
        <v>107</v>
      </c>
      <c r="B49" s="53">
        <v>1653395</v>
      </c>
      <c r="C49" s="53">
        <v>17817</v>
      </c>
      <c r="D49" s="54">
        <v>1.0999999999999999E-2</v>
      </c>
      <c r="E49" s="52">
        <v>102.79</v>
      </c>
    </row>
    <row r="50" spans="1:5">
      <c r="A50" s="52" t="s">
        <v>108</v>
      </c>
      <c r="B50" s="53">
        <v>254870</v>
      </c>
      <c r="C50" s="53">
        <v>4941</v>
      </c>
      <c r="D50" s="54">
        <v>1.9E-2</v>
      </c>
      <c r="E50" s="52">
        <v>99.99</v>
      </c>
    </row>
    <row r="51" spans="1:5">
      <c r="A51" s="52" t="s">
        <v>109</v>
      </c>
      <c r="B51" s="53">
        <v>709939</v>
      </c>
      <c r="C51" s="53">
        <v>6777</v>
      </c>
      <c r="D51" s="54">
        <v>0.01</v>
      </c>
      <c r="E51" s="52">
        <v>97.58</v>
      </c>
    </row>
    <row r="52" spans="1:5">
      <c r="A52" s="52" t="s">
        <v>110</v>
      </c>
      <c r="B52" s="53">
        <v>1635465</v>
      </c>
      <c r="C52" s="53">
        <v>55802</v>
      </c>
      <c r="D52" s="54">
        <v>3.4000000000000002E-2</v>
      </c>
      <c r="E52" s="52">
        <v>95.29</v>
      </c>
    </row>
    <row r="53" spans="1:5">
      <c r="A53" s="52" t="s">
        <v>111</v>
      </c>
      <c r="B53" s="53">
        <v>2832518</v>
      </c>
      <c r="C53" s="53">
        <v>78597</v>
      </c>
      <c r="D53" s="54">
        <v>2.8000000000000001E-2</v>
      </c>
      <c r="E53" s="52">
        <v>94.79</v>
      </c>
    </row>
    <row r="54" spans="1:5">
      <c r="A54" s="52" t="s">
        <v>112</v>
      </c>
      <c r="B54" s="53">
        <v>128592</v>
      </c>
      <c r="C54" s="53">
        <v>1240</v>
      </c>
      <c r="D54" s="54">
        <v>0.01</v>
      </c>
      <c r="E54" s="52">
        <v>93.47</v>
      </c>
    </row>
    <row r="55" spans="1:5">
      <c r="A55" s="52" t="s">
        <v>113</v>
      </c>
      <c r="B55" s="53">
        <v>726432</v>
      </c>
      <c r="C55" s="53">
        <v>9295</v>
      </c>
      <c r="D55" s="54">
        <v>1.2999999999999999E-2</v>
      </c>
      <c r="E55" s="52">
        <v>92.01</v>
      </c>
    </row>
    <row r="56" spans="1:5">
      <c r="A56" s="52" t="s">
        <v>114</v>
      </c>
      <c r="B56" s="53">
        <v>132209</v>
      </c>
      <c r="C56" s="53">
        <v>2444</v>
      </c>
      <c r="D56" s="54">
        <v>1.7999999999999999E-2</v>
      </c>
      <c r="E56" s="52">
        <v>85.63</v>
      </c>
    </row>
    <row r="57" spans="1:5">
      <c r="A57" s="52" t="s">
        <v>115</v>
      </c>
      <c r="B57" s="53">
        <v>30504</v>
      </c>
      <c r="C57" s="52">
        <v>417</v>
      </c>
      <c r="D57" s="54">
        <v>1.4E-2</v>
      </c>
      <c r="E57" s="52">
        <v>82.96</v>
      </c>
    </row>
    <row r="58" spans="1:5">
      <c r="A58" s="52" t="s">
        <v>116</v>
      </c>
      <c r="B58" s="53">
        <v>12764</v>
      </c>
      <c r="C58" s="52">
        <v>323</v>
      </c>
      <c r="D58" s="54">
        <v>2.5000000000000001E-2</v>
      </c>
      <c r="E58" s="52">
        <v>82.75</v>
      </c>
    </row>
    <row r="59" spans="1:5">
      <c r="A59" s="52" t="s">
        <v>117</v>
      </c>
      <c r="B59" s="53">
        <v>2501</v>
      </c>
      <c r="C59" s="52">
        <v>32</v>
      </c>
      <c r="D59" s="54">
        <v>1.2999999999999999E-2</v>
      </c>
      <c r="E59" s="52">
        <v>82.13</v>
      </c>
    </row>
    <row r="60" spans="1:5">
      <c r="A60" s="52" t="s">
        <v>118</v>
      </c>
      <c r="B60" s="53">
        <v>4944129</v>
      </c>
      <c r="C60" s="53">
        <v>116497</v>
      </c>
      <c r="D60" s="54">
        <v>2.4E-2</v>
      </c>
      <c r="E60" s="52">
        <v>80.69</v>
      </c>
    </row>
    <row r="61" spans="1:5">
      <c r="A61" s="52" t="s">
        <v>119</v>
      </c>
      <c r="B61" s="53">
        <v>299219</v>
      </c>
      <c r="C61" s="53">
        <v>3765</v>
      </c>
      <c r="D61" s="54">
        <v>1.2999999999999999E-2</v>
      </c>
      <c r="E61" s="52">
        <v>74.59</v>
      </c>
    </row>
    <row r="62" spans="1:5" ht="20">
      <c r="A62" s="52" t="s">
        <v>120</v>
      </c>
      <c r="B62" s="53">
        <v>305201</v>
      </c>
      <c r="C62" s="53">
        <v>3459</v>
      </c>
      <c r="D62" s="54">
        <v>1.0999999999999999E-2</v>
      </c>
      <c r="E62" s="52">
        <v>73.83</v>
      </c>
    </row>
    <row r="63" spans="1:5">
      <c r="A63" s="52" t="s">
        <v>121</v>
      </c>
      <c r="B63" s="53">
        <v>839319</v>
      </c>
      <c r="C63" s="53">
        <v>6404</v>
      </c>
      <c r="D63" s="54">
        <v>8.0000000000000002E-3</v>
      </c>
      <c r="E63" s="52">
        <v>70.739999999999995</v>
      </c>
    </row>
    <row r="64" spans="1:5">
      <c r="A64" s="52" t="s">
        <v>122</v>
      </c>
      <c r="B64" s="53">
        <v>1366475</v>
      </c>
      <c r="C64" s="53">
        <v>25206</v>
      </c>
      <c r="D64" s="54">
        <v>1.7999999999999999E-2</v>
      </c>
      <c r="E64" s="52">
        <v>67.06</v>
      </c>
    </row>
    <row r="65" spans="1:5">
      <c r="A65" s="52" t="s">
        <v>123</v>
      </c>
      <c r="B65" s="53">
        <v>232672</v>
      </c>
      <c r="C65" s="53">
        <v>6146</v>
      </c>
      <c r="D65" s="54">
        <v>2.5999999999999999E-2</v>
      </c>
      <c r="E65" s="52">
        <v>63.06</v>
      </c>
    </row>
    <row r="66" spans="1:5">
      <c r="A66" s="52" t="s">
        <v>124</v>
      </c>
      <c r="B66" s="53">
        <v>18551</v>
      </c>
      <c r="C66" s="52">
        <v>672</v>
      </c>
      <c r="D66" s="54">
        <v>3.5999999999999997E-2</v>
      </c>
      <c r="E66" s="52">
        <v>58.53</v>
      </c>
    </row>
    <row r="67" spans="1:5">
      <c r="A67" s="52" t="s">
        <v>125</v>
      </c>
      <c r="B67" s="53">
        <v>11396</v>
      </c>
      <c r="C67" s="52">
        <v>222</v>
      </c>
      <c r="D67" s="54">
        <v>1.9E-2</v>
      </c>
      <c r="E67" s="52">
        <v>57</v>
      </c>
    </row>
    <row r="68" spans="1:5">
      <c r="A68" s="52" t="s">
        <v>126</v>
      </c>
      <c r="B68" s="53">
        <v>5186487</v>
      </c>
      <c r="C68" s="53">
        <v>46268</v>
      </c>
      <c r="D68" s="54">
        <v>8.9999999999999993E-3</v>
      </c>
      <c r="E68" s="52">
        <v>55.46</v>
      </c>
    </row>
    <row r="69" spans="1:5">
      <c r="A69" s="52" t="s">
        <v>127</v>
      </c>
      <c r="B69" s="53">
        <v>218047</v>
      </c>
      <c r="C69" s="52">
        <v>820</v>
      </c>
      <c r="D69" s="54">
        <v>4.0000000000000001E-3</v>
      </c>
      <c r="E69" s="52">
        <v>49.96</v>
      </c>
    </row>
    <row r="70" spans="1:5">
      <c r="A70" s="52" t="s">
        <v>128</v>
      </c>
      <c r="B70" s="53">
        <v>332454</v>
      </c>
      <c r="C70" s="53">
        <v>4860</v>
      </c>
      <c r="D70" s="54">
        <v>1.4999999999999999E-2</v>
      </c>
      <c r="E70" s="52">
        <v>48.49</v>
      </c>
    </row>
    <row r="71" spans="1:5">
      <c r="A71" s="52" t="s">
        <v>129</v>
      </c>
      <c r="B71" s="53">
        <v>247454</v>
      </c>
      <c r="C71" s="53">
        <v>8000</v>
      </c>
      <c r="D71" s="54">
        <v>3.2000000000000001E-2</v>
      </c>
      <c r="E71" s="52">
        <v>48.18</v>
      </c>
    </row>
    <row r="72" spans="1:5">
      <c r="A72" s="52" t="s">
        <v>130</v>
      </c>
      <c r="B72" s="53">
        <v>29334</v>
      </c>
      <c r="C72" s="52">
        <v>256</v>
      </c>
      <c r="D72" s="54">
        <v>8.9999999999999993E-3</v>
      </c>
      <c r="E72" s="52">
        <v>46.55</v>
      </c>
    </row>
    <row r="73" spans="1:5">
      <c r="A73" s="52" t="s">
        <v>131</v>
      </c>
      <c r="B73" s="53">
        <v>183311</v>
      </c>
      <c r="C73" s="53">
        <v>3111</v>
      </c>
      <c r="D73" s="54">
        <v>1.7000000000000001E-2</v>
      </c>
      <c r="E73" s="52">
        <v>45.9</v>
      </c>
    </row>
    <row r="74" spans="1:5">
      <c r="A74" s="52" t="s">
        <v>132</v>
      </c>
      <c r="B74" s="53">
        <v>16130</v>
      </c>
      <c r="C74" s="52">
        <v>359</v>
      </c>
      <c r="D74" s="54">
        <v>2.1999999999999999E-2</v>
      </c>
      <c r="E74" s="52">
        <v>45.86</v>
      </c>
    </row>
    <row r="75" spans="1:5">
      <c r="A75" s="52" t="s">
        <v>133</v>
      </c>
      <c r="B75" s="53">
        <v>210364</v>
      </c>
      <c r="C75" s="53">
        <v>2265</v>
      </c>
      <c r="D75" s="54">
        <v>1.0999999999999999E-2</v>
      </c>
      <c r="E75" s="52">
        <v>45.53</v>
      </c>
    </row>
    <row r="76" spans="1:5" ht="20">
      <c r="A76" s="52" t="s">
        <v>134</v>
      </c>
      <c r="B76" s="53">
        <v>1257</v>
      </c>
      <c r="C76" s="52">
        <v>42</v>
      </c>
      <c r="D76" s="54">
        <v>3.3000000000000002E-2</v>
      </c>
      <c r="E76" s="52">
        <v>43.25</v>
      </c>
    </row>
    <row r="77" spans="1:5">
      <c r="A77" s="52" t="s">
        <v>135</v>
      </c>
      <c r="B77" s="53">
        <v>274204</v>
      </c>
      <c r="C77" s="53">
        <v>2509</v>
      </c>
      <c r="D77" s="54">
        <v>8.9999999999999993E-3</v>
      </c>
      <c r="E77" s="52">
        <v>43.12</v>
      </c>
    </row>
    <row r="78" spans="1:5">
      <c r="A78" s="52" t="s">
        <v>136</v>
      </c>
      <c r="B78" s="53">
        <v>13111</v>
      </c>
      <c r="C78" s="52">
        <v>249</v>
      </c>
      <c r="D78" s="54">
        <v>1.9E-2</v>
      </c>
      <c r="E78" s="52">
        <v>42.83</v>
      </c>
    </row>
    <row r="79" spans="1:5">
      <c r="A79" s="52" t="s">
        <v>137</v>
      </c>
      <c r="B79" s="53">
        <v>4945</v>
      </c>
      <c r="C79" s="52">
        <v>77</v>
      </c>
      <c r="D79" s="54">
        <v>1.6E-2</v>
      </c>
      <c r="E79" s="52">
        <v>42.12</v>
      </c>
    </row>
    <row r="80" spans="1:5">
      <c r="A80" s="52" t="s">
        <v>138</v>
      </c>
      <c r="B80" s="53">
        <v>299215</v>
      </c>
      <c r="C80" s="53">
        <v>1734</v>
      </c>
      <c r="D80" s="54">
        <v>6.0000000000000001E-3</v>
      </c>
      <c r="E80" s="52">
        <v>41.22</v>
      </c>
    </row>
    <row r="81" spans="1:5">
      <c r="A81" s="52" t="s">
        <v>139</v>
      </c>
      <c r="B81" s="53">
        <v>1167940</v>
      </c>
      <c r="C81" s="53">
        <v>16190</v>
      </c>
      <c r="D81" s="54">
        <v>1.4E-2</v>
      </c>
      <c r="E81" s="52">
        <v>41.19</v>
      </c>
    </row>
    <row r="82" spans="1:5">
      <c r="A82" s="52" t="s">
        <v>140</v>
      </c>
      <c r="B82" s="53">
        <v>9764</v>
      </c>
      <c r="C82" s="52">
        <v>35</v>
      </c>
      <c r="D82" s="54">
        <v>4.0000000000000001E-3</v>
      </c>
      <c r="E82" s="52">
        <v>35.85</v>
      </c>
    </row>
    <row r="83" spans="1:5">
      <c r="A83" s="52" t="s">
        <v>141</v>
      </c>
      <c r="B83" s="53">
        <v>72220</v>
      </c>
      <c r="C83" s="53">
        <v>2216</v>
      </c>
      <c r="D83" s="54">
        <v>3.1E-2</v>
      </c>
      <c r="E83" s="52">
        <v>34.340000000000003</v>
      </c>
    </row>
    <row r="84" spans="1:5">
      <c r="A84" s="52" t="s">
        <v>142</v>
      </c>
      <c r="B84" s="53">
        <v>51620</v>
      </c>
      <c r="C84" s="52">
        <v>784</v>
      </c>
      <c r="D84" s="54">
        <v>1.4999999999999999E-2</v>
      </c>
      <c r="E84" s="52">
        <v>34.03</v>
      </c>
    </row>
    <row r="85" spans="1:5" ht="20">
      <c r="A85" s="52" t="s">
        <v>143</v>
      </c>
      <c r="B85" s="53">
        <v>283729</v>
      </c>
      <c r="C85" s="53">
        <v>3606</v>
      </c>
      <c r="D85" s="54">
        <v>1.2999999999999999E-2</v>
      </c>
      <c r="E85" s="52">
        <v>33.58</v>
      </c>
    </row>
    <row r="86" spans="1:5">
      <c r="A86" s="52" t="s">
        <v>144</v>
      </c>
      <c r="B86" s="53">
        <v>47959</v>
      </c>
      <c r="C86" s="52">
        <v>917</v>
      </c>
      <c r="D86" s="54">
        <v>1.9E-2</v>
      </c>
      <c r="E86" s="52">
        <v>31.1</v>
      </c>
    </row>
    <row r="87" spans="1:5">
      <c r="A87" s="52" t="s">
        <v>145</v>
      </c>
      <c r="B87" s="53">
        <v>52946</v>
      </c>
      <c r="C87" s="52">
        <v>765</v>
      </c>
      <c r="D87" s="54">
        <v>1.4E-2</v>
      </c>
      <c r="E87" s="52">
        <v>30.67</v>
      </c>
    </row>
    <row r="88" spans="1:5">
      <c r="A88" s="52" t="s">
        <v>146</v>
      </c>
      <c r="B88" s="53">
        <v>71911</v>
      </c>
      <c r="C88" s="52">
        <v>354</v>
      </c>
      <c r="D88" s="54">
        <v>5.0000000000000001E-3</v>
      </c>
      <c r="E88" s="52">
        <v>29.54</v>
      </c>
    </row>
    <row r="89" spans="1:5">
      <c r="A89" s="52" t="s">
        <v>147</v>
      </c>
      <c r="B89" s="53">
        <v>386025</v>
      </c>
      <c r="C89" s="53">
        <v>2771</v>
      </c>
      <c r="D89" s="54">
        <v>7.0000000000000001E-3</v>
      </c>
      <c r="E89" s="52">
        <v>29.27</v>
      </c>
    </row>
    <row r="90" spans="1:5">
      <c r="A90" s="52" t="s">
        <v>148</v>
      </c>
      <c r="B90" s="53">
        <v>102511</v>
      </c>
      <c r="C90" s="53">
        <v>1751</v>
      </c>
      <c r="D90" s="54">
        <v>1.7000000000000001E-2</v>
      </c>
      <c r="E90" s="52">
        <v>27.12</v>
      </c>
    </row>
    <row r="91" spans="1:5" ht="20">
      <c r="A91" s="52" t="s">
        <v>149</v>
      </c>
      <c r="B91" s="53">
        <v>20017</v>
      </c>
      <c r="C91" s="52">
        <v>375</v>
      </c>
      <c r="D91" s="54">
        <v>1.9E-2</v>
      </c>
      <c r="E91" s="52">
        <v>26.88</v>
      </c>
    </row>
    <row r="92" spans="1:5">
      <c r="A92" s="52" t="s">
        <v>150</v>
      </c>
      <c r="B92" s="53">
        <v>517023</v>
      </c>
      <c r="C92" s="53">
        <v>9122</v>
      </c>
      <c r="D92" s="54">
        <v>1.7999999999999999E-2</v>
      </c>
      <c r="E92" s="52">
        <v>25.01</v>
      </c>
    </row>
    <row r="93" spans="1:5">
      <c r="A93" s="52" t="s">
        <v>151</v>
      </c>
      <c r="B93" s="53">
        <v>55924</v>
      </c>
      <c r="C93" s="52">
        <v>129</v>
      </c>
      <c r="D93" s="54">
        <v>2E-3</v>
      </c>
      <c r="E93" s="52">
        <v>24.3</v>
      </c>
    </row>
    <row r="94" spans="1:5">
      <c r="A94" s="52" t="s">
        <v>152</v>
      </c>
      <c r="B94" s="53">
        <v>26752447</v>
      </c>
      <c r="C94" s="53">
        <v>303720</v>
      </c>
      <c r="D94" s="54">
        <v>1.0999999999999999E-2</v>
      </c>
      <c r="E94" s="52">
        <v>22.23</v>
      </c>
    </row>
    <row r="95" spans="1:5">
      <c r="A95" s="52" t="s">
        <v>153</v>
      </c>
      <c r="B95" s="53">
        <v>513241</v>
      </c>
      <c r="C95" s="53">
        <v>6346</v>
      </c>
      <c r="D95" s="54">
        <v>1.2E-2</v>
      </c>
      <c r="E95" s="52">
        <v>22.18</v>
      </c>
    </row>
    <row r="96" spans="1:5" ht="20">
      <c r="A96" s="52" t="s">
        <v>154</v>
      </c>
      <c r="B96" s="53">
        <v>440914</v>
      </c>
      <c r="C96" s="53">
        <v>7249</v>
      </c>
      <c r="D96" s="54">
        <v>1.6E-2</v>
      </c>
      <c r="E96" s="52">
        <v>21.15</v>
      </c>
    </row>
    <row r="97" spans="1:5">
      <c r="A97" s="52" t="s">
        <v>155</v>
      </c>
      <c r="B97" s="53">
        <v>215443</v>
      </c>
      <c r="C97" s="52">
        <v>544</v>
      </c>
      <c r="D97" s="54">
        <v>3.0000000000000001E-3</v>
      </c>
      <c r="E97" s="52">
        <v>19.21</v>
      </c>
    </row>
    <row r="98" spans="1:5">
      <c r="A98" s="52" t="s">
        <v>156</v>
      </c>
      <c r="B98" s="53">
        <v>429720</v>
      </c>
      <c r="C98" s="53">
        <v>3428</v>
      </c>
      <c r="D98" s="54">
        <v>8.0000000000000002E-3</v>
      </c>
      <c r="E98" s="52">
        <v>18.52</v>
      </c>
    </row>
    <row r="99" spans="1:5">
      <c r="A99" s="52" t="s">
        <v>157</v>
      </c>
      <c r="B99" s="53">
        <v>1179812</v>
      </c>
      <c r="C99" s="53">
        <v>19951</v>
      </c>
      <c r="D99" s="54">
        <v>1.7000000000000001E-2</v>
      </c>
      <c r="E99" s="52">
        <v>18.45</v>
      </c>
    </row>
    <row r="100" spans="1:5">
      <c r="A100" s="52" t="s">
        <v>158</v>
      </c>
      <c r="B100" s="53">
        <v>1775220</v>
      </c>
      <c r="C100" s="53">
        <v>49328</v>
      </c>
      <c r="D100" s="54">
        <v>2.8000000000000001E-2</v>
      </c>
      <c r="E100" s="52">
        <v>18.23</v>
      </c>
    </row>
    <row r="101" spans="1:5" ht="20">
      <c r="A101" s="52" t="s">
        <v>159</v>
      </c>
      <c r="B101" s="53">
        <v>2338</v>
      </c>
      <c r="C101" s="52">
        <v>37</v>
      </c>
      <c r="D101" s="54">
        <v>1.6E-2</v>
      </c>
      <c r="E101" s="52">
        <v>17.2</v>
      </c>
    </row>
    <row r="102" spans="1:5">
      <c r="A102" s="52" t="s">
        <v>160</v>
      </c>
      <c r="B102" s="53">
        <v>3872</v>
      </c>
      <c r="C102" s="52">
        <v>146</v>
      </c>
      <c r="D102" s="54">
        <v>3.7999999999999999E-2</v>
      </c>
      <c r="E102" s="52">
        <v>17.16</v>
      </c>
    </row>
    <row r="103" spans="1:5" ht="20">
      <c r="A103" s="52" t="s">
        <v>161</v>
      </c>
      <c r="B103" s="53">
        <v>556107</v>
      </c>
      <c r="C103" s="53">
        <v>1651</v>
      </c>
      <c r="D103" s="54">
        <v>3.0000000000000001E-3</v>
      </c>
      <c r="E103" s="52">
        <v>16.899999999999999</v>
      </c>
    </row>
    <row r="104" spans="1:5">
      <c r="A104" s="52" t="s">
        <v>162</v>
      </c>
      <c r="B104" s="53">
        <v>91526</v>
      </c>
      <c r="C104" s="52">
        <v>932</v>
      </c>
      <c r="D104" s="54">
        <v>0.01</v>
      </c>
      <c r="E104" s="52">
        <v>16.88</v>
      </c>
    </row>
    <row r="105" spans="1:5">
      <c r="A105" s="52" t="s">
        <v>163</v>
      </c>
      <c r="B105" s="53">
        <v>3995</v>
      </c>
      <c r="C105" s="52">
        <v>47</v>
      </c>
      <c r="D105" s="54">
        <v>1.2E-2</v>
      </c>
      <c r="E105" s="52">
        <v>16.37</v>
      </c>
    </row>
    <row r="106" spans="1:5">
      <c r="A106" s="52" t="s">
        <v>164</v>
      </c>
      <c r="B106" s="53">
        <v>11493</v>
      </c>
      <c r="C106" s="52">
        <v>153</v>
      </c>
      <c r="D106" s="54">
        <v>1.2999999999999999E-2</v>
      </c>
      <c r="E106" s="52">
        <v>15.72</v>
      </c>
    </row>
    <row r="107" spans="1:5">
      <c r="A107" s="52" t="s">
        <v>165</v>
      </c>
      <c r="B107" s="53">
        <v>10822</v>
      </c>
      <c r="C107" s="52">
        <v>326</v>
      </c>
      <c r="D107" s="54">
        <v>0.03</v>
      </c>
      <c r="E107" s="52">
        <v>15.34</v>
      </c>
    </row>
    <row r="108" spans="1:5">
      <c r="A108" s="52" t="s">
        <v>166</v>
      </c>
      <c r="B108" s="53">
        <v>253835</v>
      </c>
      <c r="C108" s="53">
        <v>14721</v>
      </c>
      <c r="D108" s="54">
        <v>5.8000000000000003E-2</v>
      </c>
      <c r="E108" s="52">
        <v>14.66</v>
      </c>
    </row>
    <row r="109" spans="1:5">
      <c r="A109" s="52" t="s">
        <v>167</v>
      </c>
      <c r="B109" s="53">
        <v>122414</v>
      </c>
      <c r="C109" s="52">
        <v>781</v>
      </c>
      <c r="D109" s="54">
        <v>6.0000000000000001E-3</v>
      </c>
      <c r="E109" s="52">
        <v>14.6</v>
      </c>
    </row>
    <row r="110" spans="1:5" ht="20">
      <c r="A110" s="52" t="s">
        <v>168</v>
      </c>
      <c r="B110" s="53">
        <v>30863</v>
      </c>
      <c r="C110" s="52">
        <v>779</v>
      </c>
      <c r="D110" s="54">
        <v>2.5000000000000001E-2</v>
      </c>
      <c r="E110" s="52">
        <v>14.48</v>
      </c>
    </row>
    <row r="111" spans="1:5" ht="40">
      <c r="A111" s="52" t="s">
        <v>169</v>
      </c>
      <c r="B111" s="53">
        <v>1973</v>
      </c>
      <c r="C111" s="52">
        <v>12</v>
      </c>
      <c r="D111" s="54">
        <v>6.0000000000000001E-3</v>
      </c>
      <c r="E111" s="52">
        <v>10.85</v>
      </c>
    </row>
    <row r="112" spans="1:5">
      <c r="A112" s="52" t="s">
        <v>170</v>
      </c>
      <c r="B112" s="53">
        <v>38682</v>
      </c>
      <c r="C112" s="53">
        <v>1586</v>
      </c>
      <c r="D112" s="54">
        <v>4.1000000000000002E-2</v>
      </c>
      <c r="E112" s="52">
        <v>10.83</v>
      </c>
    </row>
    <row r="113" spans="1:5">
      <c r="A113" s="52" t="s">
        <v>171</v>
      </c>
      <c r="B113" s="53">
        <v>24117</v>
      </c>
      <c r="C113" s="53">
        <v>1734</v>
      </c>
      <c r="D113" s="54">
        <v>7.1999999999999995E-2</v>
      </c>
      <c r="E113" s="52">
        <v>10.16</v>
      </c>
    </row>
    <row r="114" spans="1:5">
      <c r="A114" s="52" t="s">
        <v>172</v>
      </c>
      <c r="B114" s="53">
        <v>19149</v>
      </c>
      <c r="C114" s="52">
        <v>458</v>
      </c>
      <c r="D114" s="54">
        <v>2.4E-2</v>
      </c>
      <c r="E114" s="52">
        <v>10.119999999999999</v>
      </c>
    </row>
    <row r="115" spans="1:5">
      <c r="A115" s="52" t="s">
        <v>173</v>
      </c>
      <c r="B115" s="53">
        <v>719925</v>
      </c>
      <c r="C115" s="53">
        <v>12265</v>
      </c>
      <c r="D115" s="54">
        <v>1.7000000000000001E-2</v>
      </c>
      <c r="E115" s="52">
        <v>9.7100000000000009</v>
      </c>
    </row>
    <row r="116" spans="1:5">
      <c r="A116" s="52" t="s">
        <v>174</v>
      </c>
      <c r="B116" s="53">
        <v>903599</v>
      </c>
      <c r="C116" s="53">
        <v>20308</v>
      </c>
      <c r="D116" s="54">
        <v>2.1999999999999999E-2</v>
      </c>
      <c r="E116" s="52">
        <v>9.3800000000000008</v>
      </c>
    </row>
    <row r="117" spans="1:5">
      <c r="A117" s="52" t="s">
        <v>175</v>
      </c>
      <c r="B117" s="53">
        <v>223345</v>
      </c>
      <c r="C117" s="53">
        <v>2513</v>
      </c>
      <c r="D117" s="54">
        <v>1.0999999999999999E-2</v>
      </c>
      <c r="E117" s="52">
        <v>8.81</v>
      </c>
    </row>
    <row r="118" spans="1:5" ht="20">
      <c r="A118" s="52" t="s">
        <v>176</v>
      </c>
      <c r="B118" s="53">
        <v>8436</v>
      </c>
      <c r="C118" s="52">
        <v>113</v>
      </c>
      <c r="D118" s="54">
        <v>1.2999999999999999E-2</v>
      </c>
      <c r="E118" s="52">
        <v>8.33</v>
      </c>
    </row>
    <row r="119" spans="1:5">
      <c r="A119" s="52" t="s">
        <v>177</v>
      </c>
      <c r="B119" s="53">
        <v>6555</v>
      </c>
      <c r="C119" s="52">
        <v>29</v>
      </c>
      <c r="D119" s="54">
        <v>4.0000000000000001E-3</v>
      </c>
      <c r="E119" s="52">
        <v>8.0299999999999994</v>
      </c>
    </row>
    <row r="120" spans="1:5">
      <c r="A120" s="52" t="s">
        <v>178</v>
      </c>
      <c r="B120" s="53">
        <v>126860</v>
      </c>
      <c r="C120" s="53">
        <v>3418</v>
      </c>
      <c r="D120" s="54">
        <v>2.7E-2</v>
      </c>
      <c r="E120" s="52">
        <v>7.94</v>
      </c>
    </row>
    <row r="121" spans="1:5">
      <c r="A121" s="52" t="s">
        <v>179</v>
      </c>
      <c r="B121" s="53">
        <v>53100</v>
      </c>
      <c r="C121" s="52">
        <v>253</v>
      </c>
      <c r="D121" s="54">
        <v>5.0000000000000001E-3</v>
      </c>
      <c r="E121" s="52">
        <v>7.84</v>
      </c>
    </row>
    <row r="122" spans="1:5">
      <c r="A122" s="52" t="s">
        <v>180</v>
      </c>
      <c r="B122" s="53">
        <v>133053</v>
      </c>
      <c r="C122" s="52">
        <v>877</v>
      </c>
      <c r="D122" s="54">
        <v>7.0000000000000001E-3</v>
      </c>
      <c r="E122" s="52">
        <v>7.74</v>
      </c>
    </row>
    <row r="123" spans="1:5">
      <c r="A123" s="52" t="s">
        <v>181</v>
      </c>
      <c r="B123" s="53">
        <v>789080</v>
      </c>
      <c r="C123" s="53">
        <v>12376</v>
      </c>
      <c r="D123" s="54">
        <v>1.6E-2</v>
      </c>
      <c r="E123" s="52">
        <v>7.59</v>
      </c>
    </row>
    <row r="124" spans="1:5">
      <c r="A124" s="52" t="s">
        <v>182</v>
      </c>
      <c r="B124" s="53">
        <v>5968</v>
      </c>
      <c r="C124" s="52">
        <v>175</v>
      </c>
      <c r="D124" s="54">
        <v>2.9000000000000001E-2</v>
      </c>
      <c r="E124" s="52">
        <v>7.45</v>
      </c>
    </row>
    <row r="125" spans="1:5">
      <c r="A125" s="52" t="s">
        <v>183</v>
      </c>
      <c r="B125" s="53">
        <v>65728</v>
      </c>
      <c r="C125" s="53">
        <v>2802</v>
      </c>
      <c r="D125" s="54">
        <v>4.2999999999999997E-2</v>
      </c>
      <c r="E125" s="52">
        <v>7.37</v>
      </c>
    </row>
    <row r="126" spans="1:5">
      <c r="A126" s="52" t="s">
        <v>184</v>
      </c>
      <c r="B126" s="53">
        <v>93201</v>
      </c>
      <c r="C126" s="53">
        <v>1268</v>
      </c>
      <c r="D126" s="54">
        <v>1.4E-2</v>
      </c>
      <c r="E126" s="52">
        <v>7.1</v>
      </c>
    </row>
    <row r="127" spans="1:5">
      <c r="A127" s="52" t="s">
        <v>185</v>
      </c>
      <c r="B127" s="53">
        <v>512091</v>
      </c>
      <c r="C127" s="53">
        <v>2248</v>
      </c>
      <c r="D127" s="54">
        <v>4.0000000000000001E-3</v>
      </c>
      <c r="E127" s="52">
        <v>7.04</v>
      </c>
    </row>
    <row r="128" spans="1:5">
      <c r="A128" s="52" t="s">
        <v>186</v>
      </c>
      <c r="B128" s="53">
        <v>41090</v>
      </c>
      <c r="C128" s="53">
        <v>1132</v>
      </c>
      <c r="D128" s="54">
        <v>2.8000000000000001E-2</v>
      </c>
      <c r="E128" s="52">
        <v>6.95</v>
      </c>
    </row>
    <row r="129" spans="1:5">
      <c r="A129" s="52" t="s">
        <v>187</v>
      </c>
      <c r="B129" s="53">
        <v>24107</v>
      </c>
      <c r="C129" s="52">
        <v>147</v>
      </c>
      <c r="D129" s="54">
        <v>6.0000000000000001E-3</v>
      </c>
      <c r="E129" s="52">
        <v>6.77</v>
      </c>
    </row>
    <row r="130" spans="1:5">
      <c r="A130" s="52" t="s">
        <v>188</v>
      </c>
      <c r="B130" s="53">
        <v>34284</v>
      </c>
      <c r="C130" s="53">
        <v>1153</v>
      </c>
      <c r="D130" s="54">
        <v>3.4000000000000002E-2</v>
      </c>
      <c r="E130" s="52">
        <v>6.19</v>
      </c>
    </row>
    <row r="131" spans="1:5">
      <c r="A131" s="52" t="s">
        <v>189</v>
      </c>
      <c r="B131" s="53">
        <v>34889</v>
      </c>
      <c r="C131" s="53">
        <v>2568</v>
      </c>
      <c r="D131" s="54">
        <v>7.3999999999999996E-2</v>
      </c>
      <c r="E131" s="52">
        <v>6</v>
      </c>
    </row>
    <row r="132" spans="1:5">
      <c r="A132" s="52" t="s">
        <v>190</v>
      </c>
      <c r="B132" s="53">
        <v>143234</v>
      </c>
      <c r="C132" s="53">
        <v>3216</v>
      </c>
      <c r="D132" s="54">
        <v>2.1999999999999999E-2</v>
      </c>
      <c r="E132" s="52">
        <v>5.95</v>
      </c>
    </row>
    <row r="133" spans="1:5">
      <c r="A133" s="52" t="s">
        <v>191</v>
      </c>
      <c r="B133" s="53">
        <v>168432</v>
      </c>
      <c r="C133" s="53">
        <v>3059</v>
      </c>
      <c r="D133" s="54">
        <v>1.7999999999999999E-2</v>
      </c>
      <c r="E133" s="52">
        <v>5.82</v>
      </c>
    </row>
    <row r="134" spans="1:5">
      <c r="A134" s="52" t="s">
        <v>192</v>
      </c>
      <c r="B134" s="53">
        <v>164201</v>
      </c>
      <c r="C134" s="53">
        <v>1210</v>
      </c>
      <c r="D134" s="54">
        <v>7.0000000000000001E-3</v>
      </c>
      <c r="E134" s="52">
        <v>5.55</v>
      </c>
    </row>
    <row r="135" spans="1:5">
      <c r="A135" s="52" t="s">
        <v>193</v>
      </c>
      <c r="B135" s="53">
        <v>14632</v>
      </c>
      <c r="C135" s="52">
        <v>767</v>
      </c>
      <c r="D135" s="54">
        <v>5.1999999999999998E-2</v>
      </c>
      <c r="E135" s="52">
        <v>4.97</v>
      </c>
    </row>
    <row r="136" spans="1:5">
      <c r="A136" s="52" t="s">
        <v>194</v>
      </c>
      <c r="B136" s="53">
        <v>77733</v>
      </c>
      <c r="C136" s="53">
        <v>1239</v>
      </c>
      <c r="D136" s="54">
        <v>1.6E-2</v>
      </c>
      <c r="E136" s="52">
        <v>4.79</v>
      </c>
    </row>
    <row r="137" spans="1:5">
      <c r="A137" s="52" t="s">
        <v>195</v>
      </c>
      <c r="B137" s="53">
        <v>6658</v>
      </c>
      <c r="C137" s="53">
        <v>1307</v>
      </c>
      <c r="D137" s="54">
        <v>0.19600000000000001</v>
      </c>
      <c r="E137" s="52">
        <v>4.4800000000000004</v>
      </c>
    </row>
    <row r="138" spans="1:5">
      <c r="A138" s="52" t="s">
        <v>196</v>
      </c>
      <c r="B138" s="53">
        <v>136467</v>
      </c>
      <c r="C138" s="53">
        <v>1934</v>
      </c>
      <c r="D138" s="54">
        <v>1.4E-2</v>
      </c>
      <c r="E138" s="52">
        <v>3.74</v>
      </c>
    </row>
    <row r="139" spans="1:5">
      <c r="A139" s="52" t="s">
        <v>197</v>
      </c>
      <c r="B139" s="53">
        <v>269194</v>
      </c>
      <c r="C139" s="53">
        <v>4076</v>
      </c>
      <c r="D139" s="54">
        <v>1.4999999999999999E-2</v>
      </c>
      <c r="E139" s="52">
        <v>3.64</v>
      </c>
    </row>
    <row r="140" spans="1:5">
      <c r="A140" s="52" t="s">
        <v>198</v>
      </c>
      <c r="B140" s="53">
        <v>30019</v>
      </c>
      <c r="C140" s="52">
        <v>910</v>
      </c>
      <c r="D140" s="54">
        <v>0.03</v>
      </c>
      <c r="E140" s="52">
        <v>3.59</v>
      </c>
    </row>
    <row r="141" spans="1:5" ht="20">
      <c r="A141" s="52" t="s">
        <v>199</v>
      </c>
      <c r="B141" s="53">
        <v>3751</v>
      </c>
      <c r="C141" s="52">
        <v>68</v>
      </c>
      <c r="D141" s="54">
        <v>1.7999999999999999E-2</v>
      </c>
      <c r="E141" s="52">
        <v>3.54</v>
      </c>
    </row>
    <row r="142" spans="1:5">
      <c r="A142" s="52" t="s">
        <v>200</v>
      </c>
      <c r="B142" s="53">
        <v>40876</v>
      </c>
      <c r="C142" s="52">
        <v>800</v>
      </c>
      <c r="D142" s="54">
        <v>0.02</v>
      </c>
      <c r="E142" s="52">
        <v>2.97</v>
      </c>
    </row>
    <row r="143" spans="1:5">
      <c r="A143" s="52" t="s">
        <v>201</v>
      </c>
      <c r="B143" s="53">
        <v>7193</v>
      </c>
      <c r="C143" s="52">
        <v>185</v>
      </c>
      <c r="D143" s="54">
        <v>2.5999999999999999E-2</v>
      </c>
      <c r="E143" s="52">
        <v>2.83</v>
      </c>
    </row>
    <row r="144" spans="1:5">
      <c r="A144" s="52" t="s">
        <v>202</v>
      </c>
      <c r="B144" s="53">
        <v>26688</v>
      </c>
      <c r="C144" s="52">
        <v>349</v>
      </c>
      <c r="D144" s="54">
        <v>1.2999999999999999E-2</v>
      </c>
      <c r="E144" s="52">
        <v>2.76</v>
      </c>
    </row>
    <row r="145" spans="1:5" ht="20">
      <c r="A145" s="52" t="s">
        <v>203</v>
      </c>
      <c r="B145" s="53">
        <v>70590</v>
      </c>
      <c r="C145" s="52">
        <v>831</v>
      </c>
      <c r="D145" s="54">
        <v>1.2E-2</v>
      </c>
      <c r="E145" s="52">
        <v>2.74</v>
      </c>
    </row>
    <row r="146" spans="1:5">
      <c r="A146" s="52" t="s">
        <v>204</v>
      </c>
      <c r="B146" s="53">
        <v>14241</v>
      </c>
      <c r="C146" s="52">
        <v>514</v>
      </c>
      <c r="D146" s="54">
        <v>3.5999999999999997E-2</v>
      </c>
      <c r="E146" s="52">
        <v>2.61</v>
      </c>
    </row>
    <row r="147" spans="1:5">
      <c r="A147" s="52" t="s">
        <v>205</v>
      </c>
      <c r="B147" s="53">
        <v>93620</v>
      </c>
      <c r="C147" s="52">
        <v>783</v>
      </c>
      <c r="D147" s="54">
        <v>8.0000000000000002E-3</v>
      </c>
      <c r="E147" s="52">
        <v>2.57</v>
      </c>
    </row>
    <row r="148" spans="1:5">
      <c r="A148" s="52" t="s">
        <v>206</v>
      </c>
      <c r="B148" s="53">
        <v>13735</v>
      </c>
      <c r="C148" s="52">
        <v>280</v>
      </c>
      <c r="D148" s="54">
        <v>0.02</v>
      </c>
      <c r="E148" s="52">
        <v>2.4900000000000002</v>
      </c>
    </row>
    <row r="149" spans="1:5">
      <c r="A149" s="52" t="s">
        <v>207</v>
      </c>
      <c r="B149" s="53">
        <v>32441</v>
      </c>
      <c r="C149" s="52">
        <v>725</v>
      </c>
      <c r="D149" s="54">
        <v>2.1999999999999999E-2</v>
      </c>
      <c r="E149" s="52">
        <v>2.2799999999999998</v>
      </c>
    </row>
    <row r="150" spans="1:5" ht="30">
      <c r="A150" s="52" t="s">
        <v>208</v>
      </c>
      <c r="B150" s="53">
        <v>7079</v>
      </c>
      <c r="C150" s="52">
        <v>97</v>
      </c>
      <c r="D150" s="54">
        <v>1.4E-2</v>
      </c>
      <c r="E150" s="52">
        <v>2.04</v>
      </c>
    </row>
    <row r="151" spans="1:5">
      <c r="A151" s="52" t="s">
        <v>209</v>
      </c>
      <c r="B151" s="53">
        <v>98451</v>
      </c>
      <c r="C151" s="52">
        <v>680</v>
      </c>
      <c r="D151" s="54">
        <v>7.0000000000000001E-3</v>
      </c>
      <c r="E151" s="52">
        <v>2.02</v>
      </c>
    </row>
    <row r="152" spans="1:5" ht="20">
      <c r="A152" s="52" t="s">
        <v>210</v>
      </c>
      <c r="B152" s="53">
        <v>14910</v>
      </c>
      <c r="C152" s="52">
        <v>154</v>
      </c>
      <c r="D152" s="54">
        <v>0.01</v>
      </c>
      <c r="E152" s="52">
        <v>1.75</v>
      </c>
    </row>
    <row r="153" spans="1:5">
      <c r="A153" s="52" t="s">
        <v>211</v>
      </c>
      <c r="B153" s="53">
        <v>2142</v>
      </c>
      <c r="C153" s="52">
        <v>85</v>
      </c>
      <c r="D153" s="54">
        <v>0.04</v>
      </c>
      <c r="E153" s="52">
        <v>1.72</v>
      </c>
    </row>
    <row r="154" spans="1:5">
      <c r="A154" s="52" t="s">
        <v>212</v>
      </c>
      <c r="B154" s="53">
        <v>13374</v>
      </c>
      <c r="C154" s="52">
        <v>125</v>
      </c>
      <c r="D154" s="54">
        <v>8.9999999999999993E-3</v>
      </c>
      <c r="E154" s="52">
        <v>1.55</v>
      </c>
    </row>
    <row r="155" spans="1:5">
      <c r="A155" s="52" t="s">
        <v>213</v>
      </c>
      <c r="B155" s="53">
        <v>1293</v>
      </c>
      <c r="C155" s="52">
        <v>17</v>
      </c>
      <c r="D155" s="54">
        <v>1.2999999999999999E-2</v>
      </c>
      <c r="E155" s="52">
        <v>1.34</v>
      </c>
    </row>
    <row r="156" spans="1:5">
      <c r="A156" s="52" t="s">
        <v>214</v>
      </c>
      <c r="B156" s="53">
        <v>22988</v>
      </c>
      <c r="C156" s="52">
        <v>158</v>
      </c>
      <c r="D156" s="54">
        <v>7.0000000000000001E-3</v>
      </c>
      <c r="E156" s="52">
        <v>1.24</v>
      </c>
    </row>
    <row r="157" spans="1:5" ht="20">
      <c r="A157" s="52" t="s">
        <v>215</v>
      </c>
      <c r="B157" s="53">
        <v>46942</v>
      </c>
      <c r="C157" s="52">
        <v>298</v>
      </c>
      <c r="D157" s="54">
        <v>6.0000000000000001E-3</v>
      </c>
      <c r="E157" s="52">
        <v>1.1599999999999999</v>
      </c>
    </row>
    <row r="158" spans="1:5">
      <c r="A158" s="52" t="s">
        <v>216</v>
      </c>
      <c r="B158" s="53">
        <v>129500</v>
      </c>
      <c r="C158" s="52">
        <v>776</v>
      </c>
      <c r="D158" s="54">
        <v>6.0000000000000001E-3</v>
      </c>
      <c r="E158" s="52">
        <v>1.1100000000000001</v>
      </c>
    </row>
    <row r="159" spans="1:5">
      <c r="A159" s="52" t="s">
        <v>217</v>
      </c>
      <c r="B159" s="53">
        <v>4924</v>
      </c>
      <c r="C159" s="52">
        <v>173</v>
      </c>
      <c r="D159" s="54">
        <v>3.5000000000000003E-2</v>
      </c>
      <c r="E159" s="52">
        <v>1.08</v>
      </c>
    </row>
    <row r="160" spans="1:5">
      <c r="A160" s="52" t="s">
        <v>218</v>
      </c>
      <c r="B160" s="53">
        <v>25205</v>
      </c>
      <c r="C160" s="52">
        <v>176</v>
      </c>
      <c r="D160" s="54">
        <v>7.0000000000000001E-3</v>
      </c>
      <c r="E160" s="52">
        <v>1.07</v>
      </c>
    </row>
    <row r="161" spans="1:5" ht="20">
      <c r="A161" s="52" t="s">
        <v>219</v>
      </c>
      <c r="B161" s="53">
        <v>10652</v>
      </c>
      <c r="C161" s="52">
        <v>115</v>
      </c>
      <c r="D161" s="54">
        <v>1.0999999999999999E-2</v>
      </c>
      <c r="E161" s="52">
        <v>1.04</v>
      </c>
    </row>
    <row r="162" spans="1:5">
      <c r="A162" s="52" t="s">
        <v>220</v>
      </c>
      <c r="B162" s="53">
        <v>166019</v>
      </c>
      <c r="C162" s="53">
        <v>2067</v>
      </c>
      <c r="D162" s="54">
        <v>1.2E-2</v>
      </c>
      <c r="E162" s="52">
        <v>1.03</v>
      </c>
    </row>
    <row r="163" spans="1:5" ht="20">
      <c r="A163" s="52" t="s">
        <v>221</v>
      </c>
      <c r="B163" s="53">
        <v>4121</v>
      </c>
      <c r="C163" s="52">
        <v>79</v>
      </c>
      <c r="D163" s="54">
        <v>1.9E-2</v>
      </c>
      <c r="E163" s="52">
        <v>1.01</v>
      </c>
    </row>
    <row r="164" spans="1:5">
      <c r="A164" s="52" t="s">
        <v>222</v>
      </c>
      <c r="B164" s="53">
        <v>5637</v>
      </c>
      <c r="C164" s="52">
        <v>13</v>
      </c>
      <c r="D164" s="54">
        <v>2E-3</v>
      </c>
      <c r="E164" s="52">
        <v>1.01</v>
      </c>
    </row>
    <row r="165" spans="1:5">
      <c r="A165" s="52" t="s">
        <v>223</v>
      </c>
      <c r="B165" s="53">
        <v>13308</v>
      </c>
      <c r="C165" s="52">
        <v>90</v>
      </c>
      <c r="D165" s="54">
        <v>7.0000000000000001E-3</v>
      </c>
      <c r="E165" s="52">
        <v>0.97</v>
      </c>
    </row>
    <row r="166" spans="1:5">
      <c r="A166" s="52" t="s">
        <v>224</v>
      </c>
      <c r="B166" s="53">
        <v>8025</v>
      </c>
      <c r="C166" s="52">
        <v>101</v>
      </c>
      <c r="D166" s="54">
        <v>1.2999999999999999E-2</v>
      </c>
      <c r="E166" s="52">
        <v>0.86</v>
      </c>
    </row>
    <row r="167" spans="1:5">
      <c r="A167" s="52" t="s">
        <v>225</v>
      </c>
      <c r="B167" s="53">
        <v>5383</v>
      </c>
      <c r="C167" s="52">
        <v>192</v>
      </c>
      <c r="D167" s="54">
        <v>3.5999999999999997E-2</v>
      </c>
      <c r="E167" s="52">
        <v>0.82</v>
      </c>
    </row>
    <row r="168" spans="1:5" ht="20">
      <c r="A168" s="52" t="s">
        <v>226</v>
      </c>
      <c r="B168" s="53">
        <v>13415</v>
      </c>
      <c r="C168" s="52">
        <v>165</v>
      </c>
      <c r="D168" s="54">
        <v>1.2E-2</v>
      </c>
      <c r="E168" s="52">
        <v>0.81</v>
      </c>
    </row>
    <row r="169" spans="1:5">
      <c r="A169" s="52" t="s">
        <v>227</v>
      </c>
      <c r="B169" s="53">
        <v>43734</v>
      </c>
      <c r="C169" s="52">
        <v>356</v>
      </c>
      <c r="D169" s="54">
        <v>8.0000000000000002E-3</v>
      </c>
      <c r="E169" s="52">
        <v>0.8</v>
      </c>
    </row>
    <row r="170" spans="1:5">
      <c r="A170" s="52" t="s">
        <v>228</v>
      </c>
      <c r="B170" s="52">
        <v>235</v>
      </c>
      <c r="C170" s="52">
        <v>3</v>
      </c>
      <c r="D170" s="54">
        <v>1.2999999999999999E-2</v>
      </c>
      <c r="E170" s="52">
        <v>0.69</v>
      </c>
    </row>
    <row r="171" spans="1:5">
      <c r="A171" s="52" t="s">
        <v>229</v>
      </c>
      <c r="B171" s="53">
        <v>61824</v>
      </c>
      <c r="C171" s="52">
        <v>32</v>
      </c>
      <c r="D171" s="54">
        <v>1E-3</v>
      </c>
      <c r="E171" s="52">
        <v>0.56000000000000005</v>
      </c>
    </row>
    <row r="172" spans="1:5" ht="20">
      <c r="A172" s="52" t="s">
        <v>230</v>
      </c>
      <c r="B172" s="53">
        <v>2668</v>
      </c>
      <c r="C172" s="52">
        <v>26</v>
      </c>
      <c r="D172" s="54">
        <v>0.01</v>
      </c>
      <c r="E172" s="52">
        <v>0.53</v>
      </c>
    </row>
    <row r="173" spans="1:5">
      <c r="A173" s="52" t="s">
        <v>231</v>
      </c>
      <c r="B173" s="52">
        <v>230</v>
      </c>
      <c r="C173" s="52">
        <v>4</v>
      </c>
      <c r="D173" s="54">
        <v>1.7000000000000001E-2</v>
      </c>
      <c r="E173" s="52">
        <v>0.45</v>
      </c>
    </row>
    <row r="174" spans="1:5">
      <c r="A174" s="52" t="s">
        <v>232</v>
      </c>
      <c r="B174" s="53">
        <v>102873</v>
      </c>
      <c r="C174" s="53">
        <v>4846</v>
      </c>
      <c r="D174" s="54">
        <v>4.7E-2</v>
      </c>
      <c r="E174" s="52">
        <v>0.35</v>
      </c>
    </row>
    <row r="175" spans="1:5" ht="30">
      <c r="A175" s="52" t="s">
        <v>233</v>
      </c>
      <c r="B175" s="53">
        <v>11476</v>
      </c>
      <c r="C175" s="52">
        <v>150</v>
      </c>
      <c r="D175" s="54">
        <v>1.2999999999999999E-2</v>
      </c>
      <c r="E175" s="52">
        <v>0.17</v>
      </c>
    </row>
    <row r="176" spans="1:5">
      <c r="A176" s="52" t="s">
        <v>234</v>
      </c>
      <c r="B176" s="53">
        <v>4322</v>
      </c>
      <c r="C176" s="52">
        <v>23</v>
      </c>
      <c r="D176" s="54">
        <v>5.0000000000000001E-3</v>
      </c>
      <c r="E176" s="52">
        <v>0.1</v>
      </c>
    </row>
    <row r="177" spans="1:5">
      <c r="A177" s="52" t="s">
        <v>235</v>
      </c>
      <c r="B177" s="53">
        <v>4494</v>
      </c>
      <c r="C177" s="52">
        <v>6</v>
      </c>
      <c r="D177" s="54">
        <v>1E-3</v>
      </c>
      <c r="E177" s="52">
        <v>0.05</v>
      </c>
    </row>
    <row r="178" spans="1:5">
      <c r="A178" s="52" t="s">
        <v>236</v>
      </c>
      <c r="B178" s="53">
        <v>5275</v>
      </c>
      <c r="C178" s="52">
        <v>43</v>
      </c>
      <c r="D178" s="54">
        <v>8.0000000000000002E-3</v>
      </c>
      <c r="E178" s="52">
        <v>0.04</v>
      </c>
    </row>
    <row r="179" spans="1:5">
      <c r="A179" s="52" t="s">
        <v>237</v>
      </c>
      <c r="B179" s="52">
        <v>509</v>
      </c>
      <c r="C179" s="52">
        <v>21</v>
      </c>
      <c r="D179" s="54">
        <v>4.1000000000000002E-2</v>
      </c>
      <c r="E179" s="52">
        <v>0.04</v>
      </c>
    </row>
    <row r="180" spans="1:5">
      <c r="A180" s="52" t="s">
        <v>238</v>
      </c>
      <c r="B180" s="53">
        <v>3932</v>
      </c>
      <c r="C180" s="52">
        <v>14</v>
      </c>
      <c r="D180" s="54">
        <v>4.0000000000000001E-3</v>
      </c>
      <c r="E180" s="52" t="s">
        <v>239</v>
      </c>
    </row>
    <row r="181" spans="1:5">
      <c r="D181" s="19">
        <f>AVERAGE(D2:D180)</f>
        <v>2.0670391061452482E-2</v>
      </c>
      <c r="E181">
        <f>AVERAGE(E2:E180)</f>
        <v>63.185000000000052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4D84-2A42-4726-A524-C1F17B2FF8E8}">
  <dimension ref="A1:C9"/>
  <sheetViews>
    <sheetView workbookViewId="0">
      <selection activeCell="B57" sqref="B57:B58"/>
    </sheetView>
  </sheetViews>
  <sheetFormatPr defaultRowHeight="14.5"/>
  <cols>
    <col min="1" max="1" width="16.81640625" customWidth="1"/>
    <col min="3" max="3" width="11.26953125" customWidth="1"/>
  </cols>
  <sheetData>
    <row r="1" spans="1:3">
      <c r="A1" s="56" t="s">
        <v>240</v>
      </c>
      <c r="B1" s="56" t="s">
        <v>241</v>
      </c>
      <c r="C1" s="56" t="s">
        <v>242</v>
      </c>
    </row>
    <row r="2" spans="1:3">
      <c r="A2" s="57" t="s">
        <v>243</v>
      </c>
      <c r="B2" s="58">
        <v>4</v>
      </c>
      <c r="C2" s="59">
        <v>1E-3</v>
      </c>
    </row>
    <row r="3" spans="1:3">
      <c r="A3" s="57" t="s">
        <v>244</v>
      </c>
      <c r="B3" s="58">
        <v>3</v>
      </c>
      <c r="C3" s="59">
        <v>6.9999999999999999E-4</v>
      </c>
    </row>
    <row r="4" spans="1:3">
      <c r="A4" s="57" t="s">
        <v>245</v>
      </c>
      <c r="B4" s="58">
        <v>142</v>
      </c>
      <c r="C4" s="59">
        <v>3.3799999999999997E-2</v>
      </c>
    </row>
    <row r="5" spans="1:3">
      <c r="A5" s="57" t="s">
        <v>246</v>
      </c>
      <c r="B5" s="58">
        <v>678</v>
      </c>
      <c r="C5" s="59">
        <v>0.16139999999999999</v>
      </c>
    </row>
    <row r="6" spans="1:3">
      <c r="A6" s="57" t="s">
        <v>247</v>
      </c>
      <c r="B6" s="58">
        <v>905</v>
      </c>
      <c r="C6" s="59">
        <v>0.21540000000000001</v>
      </c>
    </row>
    <row r="7" spans="1:3">
      <c r="A7" s="57" t="s">
        <v>248</v>
      </c>
      <c r="B7" s="60">
        <v>2078</v>
      </c>
      <c r="C7" s="59">
        <v>0.49459999999999998</v>
      </c>
    </row>
    <row r="8" spans="1:3">
      <c r="A8" s="57" t="s">
        <v>249</v>
      </c>
      <c r="B8" s="58">
        <v>391</v>
      </c>
      <c r="C8" s="59">
        <v>9.3100000000000002E-2</v>
      </c>
    </row>
    <row r="9" spans="1:3">
      <c r="A9" s="61" t="s">
        <v>250</v>
      </c>
      <c r="B9" s="62">
        <v>4201</v>
      </c>
      <c r="C9" s="63">
        <v>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UofA-Maz-Data</vt:lpstr>
      <vt:lpstr>VAERS-ONS</vt:lpstr>
      <vt:lpstr>AEFI Alberta</vt:lpstr>
      <vt:lpstr>VAERS Chart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Dickson</dc:creator>
  <cp:lastModifiedBy>david Dickson</cp:lastModifiedBy>
  <dcterms:created xsi:type="dcterms:W3CDTF">2021-04-01T00:58:12Z</dcterms:created>
  <dcterms:modified xsi:type="dcterms:W3CDTF">2021-10-23T18:01:33Z</dcterms:modified>
</cp:coreProperties>
</file>